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https://domenicberger-my.sharepoint.com/personal/domenic_4blickwinkel_com/Documents/01_4Blickwinkel.com/Erstellte Excel Vorlagen/"/>
    </mc:Choice>
  </mc:AlternateContent>
  <xr:revisionPtr revIDLastSave="330" documentId="8_{34544776-C23C-47E9-85D0-08A0F9CAB354}" xr6:coauthVersionLast="47" xr6:coauthVersionMax="47" xr10:uidLastSave="{C326FD8B-16F7-49F0-BA3A-16CE0A4E4881}"/>
  <bookViews>
    <workbookView xWindow="-96" yWindow="-96" windowWidth="23232" windowHeight="12432" xr2:uid="{273C1456-643A-42BE-B102-756426CE80FF}"/>
  </bookViews>
  <sheets>
    <sheet name="Rechner Tilgungsdarlehen" sheetId="2" r:id="rId1"/>
    <sheet name="Montl. Tilgungsplan" sheetId="3" r:id="rId2"/>
    <sheet name="Listen" sheetId="4" state="veryHidden" r:id="rId3"/>
  </sheets>
  <definedNames>
    <definedName name="_xlchart.v5.0" hidden="1">Listen!$A$1:$A$3</definedName>
    <definedName name="_xlchart.v5.1" hidden="1">Listen!$B$1:$B$3</definedName>
    <definedName name="LFZfreiZeit">_xlfn.ANCHORARRAY(Listen!$K$2)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" l="1"/>
  <c r="B6" i="2"/>
  <c r="B5" i="3"/>
  <c r="E20" i="2"/>
  <c r="I2" i="4" a="1"/>
  <c r="B2" i="4"/>
  <c r="D8" i="3"/>
  <c r="C8" i="3"/>
  <c r="B8" i="3"/>
  <c r="E8" i="3" s="1"/>
  <c r="F22" i="2"/>
  <c r="F16" i="2"/>
  <c r="F14" i="2"/>
  <c r="F12" i="2"/>
  <c r="F10" i="2"/>
  <c r="I2" i="4" l="1"/>
  <c r="K2" i="4" a="1"/>
  <c r="K2" i="4" s="1"/>
  <c r="J8" i="3"/>
  <c r="B9" i="3"/>
  <c r="C9" i="3" s="1"/>
  <c r="H8" i="3"/>
  <c r="F8" i="3"/>
  <c r="G8" i="3" s="1"/>
  <c r="D9" i="3" l="1"/>
  <c r="F9" i="3" s="1"/>
  <c r="B10" i="3"/>
  <c r="J9" i="3"/>
  <c r="E9" i="3"/>
  <c r="H9" i="3" l="1"/>
  <c r="D10" i="3" s="1"/>
  <c r="G9" i="3"/>
  <c r="E10" i="3"/>
  <c r="J10" i="3"/>
  <c r="C10" i="3"/>
  <c r="B11" i="3"/>
  <c r="H10" i="3" l="1"/>
  <c r="D11" i="3" s="1"/>
  <c r="F11" i="3" s="1"/>
  <c r="E11" i="3"/>
  <c r="C11" i="3"/>
  <c r="J11" i="3"/>
  <c r="B12" i="3"/>
  <c r="F10" i="3"/>
  <c r="G10" i="3" s="1"/>
  <c r="G11" i="3" l="1"/>
  <c r="H11" i="3"/>
  <c r="D12" i="3" s="1"/>
  <c r="E12" i="3"/>
  <c r="C12" i="3"/>
  <c r="J12" i="3"/>
  <c r="B13" i="3"/>
  <c r="E13" i="3" l="1"/>
  <c r="B14" i="3"/>
  <c r="J13" i="3"/>
  <c r="C13" i="3"/>
  <c r="H12" i="3"/>
  <c r="D13" i="3" s="1"/>
  <c r="F12" i="3"/>
  <c r="G12" i="3" s="1"/>
  <c r="H13" i="3" l="1"/>
  <c r="D14" i="3" s="1"/>
  <c r="F13" i="3"/>
  <c r="G13" i="3" s="1"/>
  <c r="E14" i="3"/>
  <c r="J14" i="3"/>
  <c r="B15" i="3"/>
  <c r="C14" i="3"/>
  <c r="F14" i="3" l="1"/>
  <c r="G14" i="3" s="1"/>
  <c r="H14" i="3"/>
  <c r="E15" i="3"/>
  <c r="C15" i="3"/>
  <c r="D15" i="3"/>
  <c r="J15" i="3"/>
  <c r="B16" i="3"/>
  <c r="H15" i="3" l="1"/>
  <c r="F15" i="3"/>
  <c r="E16" i="3"/>
  <c r="J16" i="3"/>
  <c r="D16" i="3"/>
  <c r="C16" i="3"/>
  <c r="B17" i="3"/>
  <c r="G15" i="3"/>
  <c r="H16" i="3" l="1"/>
  <c r="D17" i="3" s="1"/>
  <c r="E17" i="3"/>
  <c r="J17" i="3"/>
  <c r="B18" i="3"/>
  <c r="C17" i="3"/>
  <c r="F16" i="3"/>
  <c r="G16" i="3" s="1"/>
  <c r="H17" i="3" l="1"/>
  <c r="D18" i="3" s="1"/>
  <c r="F17" i="3"/>
  <c r="G17" i="3" s="1"/>
  <c r="E18" i="3"/>
  <c r="B19" i="3"/>
  <c r="C18" i="3"/>
  <c r="J18" i="3"/>
  <c r="H18" i="3" l="1"/>
  <c r="D19" i="3" s="1"/>
  <c r="F18" i="3"/>
  <c r="G18" i="3" s="1"/>
  <c r="E19" i="3"/>
  <c r="C19" i="3"/>
  <c r="J19" i="3"/>
  <c r="B20" i="3"/>
  <c r="E20" i="3" l="1"/>
  <c r="J20" i="3"/>
  <c r="B21" i="3"/>
  <c r="C20" i="3"/>
  <c r="H19" i="3"/>
  <c r="D20" i="3" s="1"/>
  <c r="F19" i="3"/>
  <c r="G19" i="3" s="1"/>
  <c r="H20" i="3" l="1"/>
  <c r="D21" i="3" s="1"/>
  <c r="F20" i="3"/>
  <c r="G20" i="3" s="1"/>
  <c r="E21" i="3"/>
  <c r="B22" i="3"/>
  <c r="C21" i="3"/>
  <c r="J21" i="3"/>
  <c r="H21" i="3" l="1"/>
  <c r="D22" i="3" s="1"/>
  <c r="F21" i="3"/>
  <c r="G21" i="3" s="1"/>
  <c r="E22" i="3"/>
  <c r="C22" i="3"/>
  <c r="J22" i="3"/>
  <c r="B23" i="3"/>
  <c r="H22" i="3" l="1"/>
  <c r="D23" i="3" s="1"/>
  <c r="F22" i="3"/>
  <c r="E23" i="3"/>
  <c r="C23" i="3"/>
  <c r="J23" i="3"/>
  <c r="B24" i="3"/>
  <c r="G22" i="3"/>
  <c r="E24" i="3" l="1"/>
  <c r="B25" i="3"/>
  <c r="J24" i="3"/>
  <c r="C24" i="3"/>
  <c r="F23" i="3"/>
  <c r="G23" i="3" s="1"/>
  <c r="H23" i="3"/>
  <c r="D24" i="3" s="1"/>
  <c r="H24" i="3" l="1"/>
  <c r="D25" i="3" s="1"/>
  <c r="F24" i="3"/>
  <c r="G24" i="3" s="1"/>
  <c r="E25" i="3"/>
  <c r="B26" i="3"/>
  <c r="J25" i="3"/>
  <c r="C25" i="3"/>
  <c r="H25" i="3" l="1"/>
  <c r="E26" i="3"/>
  <c r="J26" i="3"/>
  <c r="B27" i="3"/>
  <c r="C26" i="3"/>
  <c r="D26" i="3"/>
  <c r="F25" i="3"/>
  <c r="G25" i="3" s="1"/>
  <c r="F26" i="3" l="1"/>
  <c r="G26" i="3" s="1"/>
  <c r="H26" i="3"/>
  <c r="D27" i="3" s="1"/>
  <c r="E27" i="3"/>
  <c r="B28" i="3"/>
  <c r="J27" i="3"/>
  <c r="C27" i="3"/>
  <c r="E28" i="3" l="1"/>
  <c r="J28" i="3"/>
  <c r="C28" i="3"/>
  <c r="B29" i="3"/>
  <c r="F27" i="3"/>
  <c r="G27" i="3" s="1"/>
  <c r="H27" i="3"/>
  <c r="D28" i="3" s="1"/>
  <c r="F28" i="3" l="1"/>
  <c r="G28" i="3" s="1"/>
  <c r="H28" i="3"/>
  <c r="D29" i="3" s="1"/>
  <c r="E29" i="3"/>
  <c r="B30" i="3"/>
  <c r="C29" i="3"/>
  <c r="J29" i="3"/>
  <c r="E30" i="3" l="1"/>
  <c r="J30" i="3"/>
  <c r="B31" i="3"/>
  <c r="C30" i="3"/>
  <c r="H29" i="3"/>
  <c r="D30" i="3" s="1"/>
  <c r="F29" i="3"/>
  <c r="G29" i="3" s="1"/>
  <c r="H30" i="3" l="1"/>
  <c r="D31" i="3" s="1"/>
  <c r="F30" i="3"/>
  <c r="G30" i="3" s="1"/>
  <c r="E31" i="3"/>
  <c r="J31" i="3"/>
  <c r="C31" i="3"/>
  <c r="B32" i="3"/>
  <c r="E32" i="3" l="1"/>
  <c r="J32" i="3"/>
  <c r="B33" i="3"/>
  <c r="C32" i="3"/>
  <c r="H31" i="3"/>
  <c r="D32" i="3" s="1"/>
  <c r="F31" i="3"/>
  <c r="G31" i="3" s="1"/>
  <c r="H32" i="3" l="1"/>
  <c r="D33" i="3" s="1"/>
  <c r="F32" i="3"/>
  <c r="G32" i="3" s="1"/>
  <c r="E33" i="3"/>
  <c r="B34" i="3"/>
  <c r="C33" i="3"/>
  <c r="J33" i="3"/>
  <c r="H33" i="3" l="1"/>
  <c r="D34" i="3" s="1"/>
  <c r="F33" i="3"/>
  <c r="G33" i="3" s="1"/>
  <c r="E34" i="3"/>
  <c r="C34" i="3"/>
  <c r="J34" i="3"/>
  <c r="B35" i="3"/>
  <c r="E35" i="3" l="1"/>
  <c r="C35" i="3"/>
  <c r="J35" i="3"/>
  <c r="B36" i="3"/>
  <c r="F34" i="3"/>
  <c r="G34" i="3" s="1"/>
  <c r="H34" i="3"/>
  <c r="D35" i="3" s="1"/>
  <c r="H35" i="3" l="1"/>
  <c r="D36" i="3" s="1"/>
  <c r="F35" i="3"/>
  <c r="G35" i="3" s="1"/>
  <c r="E36" i="3"/>
  <c r="B37" i="3"/>
  <c r="C36" i="3"/>
  <c r="J36" i="3"/>
  <c r="H36" i="3" l="1"/>
  <c r="D37" i="3" s="1"/>
  <c r="F36" i="3"/>
  <c r="G36" i="3" s="1"/>
  <c r="E37" i="3"/>
  <c r="J37" i="3"/>
  <c r="C37" i="3"/>
  <c r="B38" i="3"/>
  <c r="F37" i="3" l="1"/>
  <c r="G37" i="3" s="1"/>
  <c r="H37" i="3"/>
  <c r="E38" i="3"/>
  <c r="J38" i="3"/>
  <c r="C38" i="3"/>
  <c r="B39" i="3"/>
  <c r="D38" i="3"/>
  <c r="H38" i="3" l="1"/>
  <c r="D39" i="3" s="1"/>
  <c r="F38" i="3"/>
  <c r="G38" i="3" s="1"/>
  <c r="E39" i="3"/>
  <c r="C39" i="3"/>
  <c r="B40" i="3"/>
  <c r="J39" i="3"/>
  <c r="H39" i="3" l="1"/>
  <c r="D40" i="3" s="1"/>
  <c r="F39" i="3"/>
  <c r="G39" i="3" s="1"/>
  <c r="E40" i="3"/>
  <c r="J40" i="3"/>
  <c r="B41" i="3"/>
  <c r="C40" i="3"/>
  <c r="H40" i="3" l="1"/>
  <c r="D41" i="3" s="1"/>
  <c r="E41" i="3"/>
  <c r="C41" i="3"/>
  <c r="B42" i="3"/>
  <c r="J41" i="3"/>
  <c r="F40" i="3"/>
  <c r="G40" i="3" s="1"/>
  <c r="E42" i="3" l="1"/>
  <c r="B43" i="3"/>
  <c r="J42" i="3"/>
  <c r="C42" i="3"/>
  <c r="F41" i="3"/>
  <c r="G41" i="3" s="1"/>
  <c r="H41" i="3"/>
  <c r="D42" i="3" s="1"/>
  <c r="F42" i="3" l="1"/>
  <c r="G42" i="3" s="1"/>
  <c r="H42" i="3"/>
  <c r="D43" i="3" s="1"/>
  <c r="E43" i="3"/>
  <c r="J43" i="3"/>
  <c r="C43" i="3"/>
  <c r="B44" i="3"/>
  <c r="E44" i="3" l="1"/>
  <c r="B45" i="3"/>
  <c r="C44" i="3"/>
  <c r="J44" i="3"/>
  <c r="H43" i="3"/>
  <c r="D44" i="3" s="1"/>
  <c r="F43" i="3"/>
  <c r="G43" i="3" s="1"/>
  <c r="H44" i="3" l="1"/>
  <c r="D45" i="3" s="1"/>
  <c r="F44" i="3"/>
  <c r="G44" i="3" s="1"/>
  <c r="E45" i="3"/>
  <c r="B46" i="3"/>
  <c r="J45" i="3"/>
  <c r="C45" i="3"/>
  <c r="H45" i="3" l="1"/>
  <c r="D46" i="3" s="1"/>
  <c r="F45" i="3"/>
  <c r="G45" i="3" s="1"/>
  <c r="E46" i="3"/>
  <c r="J46" i="3"/>
  <c r="B47" i="3"/>
  <c r="C46" i="3"/>
  <c r="H46" i="3" l="1"/>
  <c r="D47" i="3" s="1"/>
  <c r="E47" i="3"/>
  <c r="B48" i="3"/>
  <c r="C47" i="3"/>
  <c r="J47" i="3"/>
  <c r="F46" i="3"/>
  <c r="G46" i="3" s="1"/>
  <c r="F47" i="3" l="1"/>
  <c r="G47" i="3" s="1"/>
  <c r="H47" i="3"/>
  <c r="E48" i="3"/>
  <c r="D48" i="3"/>
  <c r="J48" i="3"/>
  <c r="C48" i="3"/>
  <c r="B49" i="3"/>
  <c r="H48" i="3" l="1"/>
  <c r="D49" i="3" s="1"/>
  <c r="F49" i="3" s="1"/>
  <c r="F48" i="3"/>
  <c r="G48" i="3" s="1"/>
  <c r="E49" i="3"/>
  <c r="C49" i="3"/>
  <c r="B50" i="3"/>
  <c r="J49" i="3"/>
  <c r="G49" i="3" l="1"/>
  <c r="H49" i="3"/>
  <c r="E50" i="3"/>
  <c r="B51" i="3"/>
  <c r="J50" i="3"/>
  <c r="C50" i="3"/>
  <c r="D50" i="3"/>
  <c r="H50" i="3" l="1"/>
  <c r="D51" i="3" s="1"/>
  <c r="F50" i="3"/>
  <c r="G50" i="3" s="1"/>
  <c r="E51" i="3"/>
  <c r="B52" i="3"/>
  <c r="J51" i="3"/>
  <c r="C51" i="3"/>
  <c r="H51" i="3" l="1"/>
  <c r="D52" i="3" s="1"/>
  <c r="F51" i="3"/>
  <c r="G51" i="3" s="1"/>
  <c r="E52" i="3"/>
  <c r="J52" i="3"/>
  <c r="C52" i="3"/>
  <c r="B53" i="3"/>
  <c r="E53" i="3" l="1"/>
  <c r="B54" i="3"/>
  <c r="J53" i="3"/>
  <c r="C53" i="3"/>
  <c r="H52" i="3"/>
  <c r="D53" i="3" s="1"/>
  <c r="F52" i="3"/>
  <c r="G52" i="3" s="1"/>
  <c r="H53" i="3" l="1"/>
  <c r="D54" i="3" s="1"/>
  <c r="F53" i="3"/>
  <c r="G53" i="3" s="1"/>
  <c r="E54" i="3"/>
  <c r="B55" i="3"/>
  <c r="J54" i="3"/>
  <c r="C54" i="3"/>
  <c r="E55" i="3" l="1"/>
  <c r="J55" i="3"/>
  <c r="B56" i="3"/>
  <c r="C55" i="3"/>
  <c r="H54" i="3"/>
  <c r="D55" i="3" s="1"/>
  <c r="F54" i="3"/>
  <c r="G54" i="3" s="1"/>
  <c r="F55" i="3" l="1"/>
  <c r="G55" i="3" s="1"/>
  <c r="H55" i="3"/>
  <c r="D56" i="3" s="1"/>
  <c r="E56" i="3"/>
  <c r="B57" i="3"/>
  <c r="J56" i="3"/>
  <c r="C56" i="3"/>
  <c r="E57" i="3" l="1"/>
  <c r="B58" i="3"/>
  <c r="J57" i="3"/>
  <c r="C57" i="3"/>
  <c r="H56" i="3"/>
  <c r="D57" i="3" s="1"/>
  <c r="F56" i="3"/>
  <c r="G56" i="3" s="1"/>
  <c r="H57" i="3" l="1"/>
  <c r="D58" i="3" s="1"/>
  <c r="F58" i="3" s="1"/>
  <c r="F57" i="3"/>
  <c r="G57" i="3" s="1"/>
  <c r="E58" i="3"/>
  <c r="C58" i="3"/>
  <c r="J58" i="3"/>
  <c r="B59" i="3"/>
  <c r="H58" i="3" l="1"/>
  <c r="D59" i="3" s="1"/>
  <c r="E59" i="3"/>
  <c r="B60" i="3"/>
  <c r="C59" i="3"/>
  <c r="J59" i="3"/>
  <c r="G58" i="3"/>
  <c r="H59" i="3" l="1"/>
  <c r="D60" i="3" s="1"/>
  <c r="F59" i="3"/>
  <c r="G59" i="3" s="1"/>
  <c r="E60" i="3"/>
  <c r="C60" i="3"/>
  <c r="B61" i="3"/>
  <c r="J60" i="3"/>
  <c r="H60" i="3" l="1"/>
  <c r="D61" i="3" s="1"/>
  <c r="F60" i="3"/>
  <c r="G60" i="3" s="1"/>
  <c r="E61" i="3"/>
  <c r="C61" i="3"/>
  <c r="B62" i="3"/>
  <c r="J61" i="3"/>
  <c r="H61" i="3" l="1"/>
  <c r="D62" i="3" s="1"/>
  <c r="F61" i="3"/>
  <c r="G61" i="3" s="1"/>
  <c r="E62" i="3"/>
  <c r="C62" i="3"/>
  <c r="J62" i="3"/>
  <c r="B63" i="3"/>
  <c r="E63" i="3" l="1"/>
  <c r="C63" i="3"/>
  <c r="B64" i="3"/>
  <c r="J63" i="3"/>
  <c r="F62" i="3"/>
  <c r="G62" i="3" s="1"/>
  <c r="H62" i="3"/>
  <c r="D63" i="3" s="1"/>
  <c r="H63" i="3" l="1"/>
  <c r="D64" i="3" s="1"/>
  <c r="F63" i="3"/>
  <c r="G63" i="3" s="1"/>
  <c r="E64" i="3"/>
  <c r="C64" i="3"/>
  <c r="J64" i="3"/>
  <c r="B65" i="3"/>
  <c r="H64" i="3" l="1"/>
  <c r="D65" i="3" s="1"/>
  <c r="F64" i="3"/>
  <c r="G64" i="3" s="1"/>
  <c r="E65" i="3"/>
  <c r="C65" i="3"/>
  <c r="B66" i="3"/>
  <c r="J65" i="3"/>
  <c r="H65" i="3" l="1"/>
  <c r="D66" i="3" s="1"/>
  <c r="F65" i="3"/>
  <c r="G65" i="3" s="1"/>
  <c r="E66" i="3"/>
  <c r="C66" i="3"/>
  <c r="J66" i="3"/>
  <c r="B67" i="3"/>
  <c r="J67" i="3" l="1"/>
  <c r="C67" i="3"/>
  <c r="B68" i="3"/>
  <c r="H66" i="3"/>
  <c r="D67" i="3" s="1"/>
  <c r="E67" i="3" s="1"/>
  <c r="F66" i="3"/>
  <c r="G66" i="3" s="1"/>
  <c r="H67" i="3" l="1"/>
  <c r="D68" i="3" s="1"/>
  <c r="F67" i="3"/>
  <c r="G67" i="3" s="1"/>
  <c r="E68" i="3"/>
  <c r="C68" i="3"/>
  <c r="B69" i="3"/>
  <c r="J68" i="3"/>
  <c r="H68" i="3" l="1"/>
  <c r="D69" i="3" s="1"/>
  <c r="E69" i="3"/>
  <c r="C69" i="3"/>
  <c r="B70" i="3"/>
  <c r="J69" i="3"/>
  <c r="F68" i="3"/>
  <c r="G68" i="3" s="1"/>
  <c r="E70" i="3" l="1"/>
  <c r="C70" i="3"/>
  <c r="B71" i="3"/>
  <c r="J70" i="3"/>
  <c r="H69" i="3"/>
  <c r="D70" i="3" s="1"/>
  <c r="F69" i="3"/>
  <c r="G69" i="3" s="1"/>
  <c r="H70" i="3" l="1"/>
  <c r="D71" i="3" s="1"/>
  <c r="F70" i="3"/>
  <c r="E71" i="3"/>
  <c r="C71" i="3"/>
  <c r="J71" i="3"/>
  <c r="B72" i="3"/>
  <c r="G70" i="3"/>
  <c r="H71" i="3" l="1"/>
  <c r="D72" i="3" s="1"/>
  <c r="F71" i="3"/>
  <c r="G71" i="3" s="1"/>
  <c r="E72" i="3"/>
  <c r="J72" i="3"/>
  <c r="C72" i="3"/>
  <c r="B73" i="3"/>
  <c r="H72" i="3" l="1"/>
  <c r="D73" i="3" s="1"/>
  <c r="F72" i="3"/>
  <c r="G72" i="3" s="1"/>
  <c r="E73" i="3"/>
  <c r="C73" i="3"/>
  <c r="B74" i="3"/>
  <c r="J73" i="3"/>
  <c r="H73" i="3" l="1"/>
  <c r="D74" i="3" s="1"/>
  <c r="E74" i="3"/>
  <c r="J74" i="3"/>
  <c r="C74" i="3"/>
  <c r="B75" i="3"/>
  <c r="F73" i="3"/>
  <c r="G73" i="3" s="1"/>
  <c r="E75" i="3" l="1"/>
  <c r="J75" i="3"/>
  <c r="C75" i="3"/>
  <c r="B76" i="3"/>
  <c r="F74" i="3"/>
  <c r="G74" i="3" s="1"/>
  <c r="H74" i="3"/>
  <c r="D75" i="3" s="1"/>
  <c r="H75" i="3" l="1"/>
  <c r="D76" i="3" s="1"/>
  <c r="F75" i="3"/>
  <c r="G75" i="3" s="1"/>
  <c r="E76" i="3"/>
  <c r="B77" i="3"/>
  <c r="C76" i="3"/>
  <c r="J76" i="3"/>
  <c r="H76" i="3" l="1"/>
  <c r="D77" i="3" s="1"/>
  <c r="F76" i="3"/>
  <c r="G76" i="3" s="1"/>
  <c r="E77" i="3"/>
  <c r="C77" i="3"/>
  <c r="J77" i="3"/>
  <c r="B78" i="3"/>
  <c r="H77" i="3" l="1"/>
  <c r="D78" i="3" s="1"/>
  <c r="F77" i="3"/>
  <c r="G77" i="3" s="1"/>
  <c r="E78" i="3"/>
  <c r="C78" i="3"/>
  <c r="B79" i="3"/>
  <c r="J78" i="3"/>
  <c r="H78" i="3" l="1"/>
  <c r="D79" i="3" s="1"/>
  <c r="E79" i="3"/>
  <c r="C79" i="3"/>
  <c r="B80" i="3"/>
  <c r="J79" i="3"/>
  <c r="F78" i="3"/>
  <c r="G78" i="3" s="1"/>
  <c r="E80" i="3" l="1"/>
  <c r="B81" i="3"/>
  <c r="J80" i="3"/>
  <c r="C80" i="3"/>
  <c r="F79" i="3"/>
  <c r="G79" i="3" s="1"/>
  <c r="H79" i="3"/>
  <c r="D80" i="3" s="1"/>
  <c r="F80" i="3" l="1"/>
  <c r="G80" i="3" s="1"/>
  <c r="H80" i="3"/>
  <c r="E81" i="3"/>
  <c r="J81" i="3"/>
  <c r="D81" i="3"/>
  <c r="C81" i="3"/>
  <c r="B82" i="3"/>
  <c r="E82" i="3" l="1"/>
  <c r="C82" i="3"/>
  <c r="J82" i="3"/>
  <c r="B83" i="3"/>
  <c r="H81" i="3"/>
  <c r="D82" i="3" s="1"/>
  <c r="F81" i="3"/>
  <c r="G81" i="3" s="1"/>
  <c r="H82" i="3" l="1"/>
  <c r="D83" i="3" s="1"/>
  <c r="F82" i="3"/>
  <c r="G82" i="3" s="1"/>
  <c r="E83" i="3"/>
  <c r="C83" i="3"/>
  <c r="J83" i="3"/>
  <c r="B84" i="3"/>
  <c r="E84" i="3" l="1"/>
  <c r="J84" i="3"/>
  <c r="C84" i="3"/>
  <c r="B85" i="3"/>
  <c r="H83" i="3"/>
  <c r="D84" i="3" s="1"/>
  <c r="F83" i="3"/>
  <c r="G83" i="3" s="1"/>
  <c r="H84" i="3" l="1"/>
  <c r="D85" i="3" s="1"/>
  <c r="F84" i="3"/>
  <c r="E85" i="3"/>
  <c r="J85" i="3"/>
  <c r="C85" i="3"/>
  <c r="B86" i="3"/>
  <c r="G84" i="3"/>
  <c r="E86" i="3" l="1"/>
  <c r="B87" i="3"/>
  <c r="J86" i="3"/>
  <c r="C86" i="3"/>
  <c r="H85" i="3"/>
  <c r="D86" i="3" s="1"/>
  <c r="F85" i="3"/>
  <c r="G85" i="3" s="1"/>
  <c r="H86" i="3" l="1"/>
  <c r="D87" i="3" s="1"/>
  <c r="F86" i="3"/>
  <c r="G86" i="3" s="1"/>
  <c r="E87" i="3"/>
  <c r="B88" i="3"/>
  <c r="C87" i="3"/>
  <c r="J87" i="3"/>
  <c r="H87" i="3" l="1"/>
  <c r="D88" i="3" s="1"/>
  <c r="F87" i="3"/>
  <c r="G87" i="3" s="1"/>
  <c r="E88" i="3"/>
  <c r="J88" i="3"/>
  <c r="B89" i="3"/>
  <c r="C88" i="3"/>
  <c r="H88" i="3" l="1"/>
  <c r="D89" i="3" s="1"/>
  <c r="E89" i="3"/>
  <c r="B90" i="3"/>
  <c r="J89" i="3"/>
  <c r="C89" i="3"/>
  <c r="F88" i="3"/>
  <c r="G88" i="3" s="1"/>
  <c r="H89" i="3" l="1"/>
  <c r="D90" i="3" s="1"/>
  <c r="F90" i="3" s="1"/>
  <c r="F89" i="3"/>
  <c r="G89" i="3" s="1"/>
  <c r="E90" i="3"/>
  <c r="B91" i="3"/>
  <c r="J90" i="3"/>
  <c r="C90" i="3"/>
  <c r="H90" i="3" l="1"/>
  <c r="D91" i="3" s="1"/>
  <c r="E91" i="3" s="1"/>
  <c r="B92" i="3"/>
  <c r="J91" i="3"/>
  <c r="C91" i="3"/>
  <c r="G90" i="3"/>
  <c r="H91" i="3" l="1"/>
  <c r="D92" i="3" s="1"/>
  <c r="F91" i="3"/>
  <c r="G91" i="3" s="1"/>
  <c r="E92" i="3"/>
  <c r="B93" i="3"/>
  <c r="C92" i="3"/>
  <c r="J92" i="3"/>
  <c r="H92" i="3" l="1"/>
  <c r="D93" i="3" s="1"/>
  <c r="F92" i="3"/>
  <c r="G92" i="3" s="1"/>
  <c r="E93" i="3"/>
  <c r="C93" i="3"/>
  <c r="B94" i="3"/>
  <c r="J93" i="3"/>
  <c r="E94" i="3" l="1"/>
  <c r="J94" i="3"/>
  <c r="C94" i="3"/>
  <c r="B95" i="3"/>
  <c r="H93" i="3"/>
  <c r="D94" i="3" s="1"/>
  <c r="F93" i="3"/>
  <c r="G93" i="3" s="1"/>
  <c r="H94" i="3" l="1"/>
  <c r="D95" i="3" s="1"/>
  <c r="F94" i="3"/>
  <c r="E95" i="3"/>
  <c r="J95" i="3"/>
  <c r="C95" i="3"/>
  <c r="B96" i="3"/>
  <c r="G94" i="3"/>
  <c r="E96" i="3" l="1"/>
  <c r="B97" i="3"/>
  <c r="C96" i="3"/>
  <c r="J96" i="3"/>
  <c r="H95" i="3"/>
  <c r="D96" i="3" s="1"/>
  <c r="F95" i="3"/>
  <c r="G95" i="3" s="1"/>
  <c r="H96" i="3" l="1"/>
  <c r="D97" i="3" s="1"/>
  <c r="F96" i="3"/>
  <c r="G96" i="3" s="1"/>
  <c r="E97" i="3"/>
  <c r="J97" i="3"/>
  <c r="C97" i="3"/>
  <c r="B98" i="3"/>
  <c r="H97" i="3" l="1"/>
  <c r="D98" i="3" s="1"/>
  <c r="F98" i="3" s="1"/>
  <c r="E98" i="3"/>
  <c r="B99" i="3"/>
  <c r="C98" i="3"/>
  <c r="J98" i="3"/>
  <c r="F97" i="3"/>
  <c r="G97" i="3" s="1"/>
  <c r="H98" i="3" l="1"/>
  <c r="D99" i="3" s="1"/>
  <c r="G98" i="3"/>
  <c r="E99" i="3"/>
  <c r="J99" i="3"/>
  <c r="C99" i="3"/>
  <c r="B100" i="3"/>
  <c r="E100" i="3" l="1"/>
  <c r="C100" i="3"/>
  <c r="J100" i="3"/>
  <c r="B101" i="3"/>
  <c r="H99" i="3"/>
  <c r="D100" i="3" s="1"/>
  <c r="F99" i="3"/>
  <c r="G99" i="3" s="1"/>
  <c r="H100" i="3" l="1"/>
  <c r="D101" i="3" s="1"/>
  <c r="F100" i="3"/>
  <c r="G100" i="3" s="1"/>
  <c r="E101" i="3"/>
  <c r="C101" i="3"/>
  <c r="B102" i="3"/>
  <c r="J101" i="3"/>
  <c r="E102" i="3" l="1"/>
  <c r="C102" i="3"/>
  <c r="B103" i="3"/>
  <c r="J102" i="3"/>
  <c r="H101" i="3"/>
  <c r="D102" i="3" s="1"/>
  <c r="F101" i="3"/>
  <c r="G101" i="3" s="1"/>
  <c r="H102" i="3" l="1"/>
  <c r="D103" i="3" s="1"/>
  <c r="F102" i="3"/>
  <c r="G102" i="3" s="1"/>
  <c r="E103" i="3"/>
  <c r="C103" i="3"/>
  <c r="J103" i="3"/>
  <c r="B104" i="3"/>
  <c r="E104" i="3" l="1"/>
  <c r="B105" i="3"/>
  <c r="J104" i="3"/>
  <c r="C104" i="3"/>
  <c r="F103" i="3"/>
  <c r="G103" i="3" s="1"/>
  <c r="H103" i="3"/>
  <c r="D104" i="3" s="1"/>
  <c r="H104" i="3" l="1"/>
  <c r="D105" i="3" s="1"/>
  <c r="F104" i="3"/>
  <c r="E105" i="3"/>
  <c r="C105" i="3"/>
  <c r="J105" i="3"/>
  <c r="B106" i="3"/>
  <c r="G104" i="3"/>
  <c r="H105" i="3" l="1"/>
  <c r="D106" i="3" s="1"/>
  <c r="F106" i="3" s="1"/>
  <c r="F105" i="3"/>
  <c r="G105" i="3" s="1"/>
  <c r="E106" i="3"/>
  <c r="J106" i="3"/>
  <c r="B107" i="3"/>
  <c r="C106" i="3"/>
  <c r="G106" i="3" l="1"/>
  <c r="H106" i="3"/>
  <c r="D107" i="3" s="1"/>
  <c r="E107" i="3"/>
  <c r="C107" i="3"/>
  <c r="J107" i="3"/>
  <c r="B108" i="3"/>
  <c r="E108" i="3" l="1"/>
  <c r="J108" i="3"/>
  <c r="B109" i="3"/>
  <c r="C108" i="3"/>
  <c r="F107" i="3"/>
  <c r="G107" i="3" s="1"/>
  <c r="H107" i="3"/>
  <c r="D108" i="3" s="1"/>
  <c r="H108" i="3" l="1"/>
  <c r="D109" i="3" s="1"/>
  <c r="F108" i="3"/>
  <c r="G108" i="3" s="1"/>
  <c r="E109" i="3"/>
  <c r="J109" i="3"/>
  <c r="B110" i="3"/>
  <c r="C109" i="3"/>
  <c r="E110" i="3" l="1"/>
  <c r="B111" i="3"/>
  <c r="C110" i="3"/>
  <c r="J110" i="3"/>
  <c r="H109" i="3"/>
  <c r="D110" i="3" s="1"/>
  <c r="F109" i="3"/>
  <c r="G109" i="3" s="1"/>
  <c r="F110" i="3" l="1"/>
  <c r="G110" i="3" s="1"/>
  <c r="H110" i="3"/>
  <c r="E111" i="3"/>
  <c r="D111" i="3"/>
  <c r="B112" i="3"/>
  <c r="C111" i="3"/>
  <c r="J111" i="3"/>
  <c r="E112" i="3" l="1"/>
  <c r="J112" i="3"/>
  <c r="B113" i="3"/>
  <c r="C112" i="3"/>
  <c r="H111" i="3"/>
  <c r="D112" i="3" s="1"/>
  <c r="F111" i="3"/>
  <c r="G111" i="3" s="1"/>
  <c r="H112" i="3" l="1"/>
  <c r="D113" i="3" s="1"/>
  <c r="F112" i="3"/>
  <c r="G112" i="3" s="1"/>
  <c r="E113" i="3"/>
  <c r="J113" i="3"/>
  <c r="B114" i="3"/>
  <c r="C113" i="3"/>
  <c r="E114" i="3" l="1"/>
  <c r="C114" i="3"/>
  <c r="B115" i="3"/>
  <c r="J114" i="3"/>
  <c r="H113" i="3"/>
  <c r="D114" i="3" s="1"/>
  <c r="F113" i="3"/>
  <c r="G113" i="3" s="1"/>
  <c r="H114" i="3" l="1"/>
  <c r="D115" i="3" s="1"/>
  <c r="F114" i="3"/>
  <c r="G114" i="3" s="1"/>
  <c r="E115" i="3"/>
  <c r="J115" i="3"/>
  <c r="C115" i="3"/>
  <c r="B116" i="3"/>
  <c r="E116" i="3" l="1"/>
  <c r="J116" i="3"/>
  <c r="C116" i="3"/>
  <c r="B117" i="3"/>
  <c r="H115" i="3"/>
  <c r="D116" i="3" s="1"/>
  <c r="F115" i="3"/>
  <c r="G115" i="3" s="1"/>
  <c r="H116" i="3" l="1"/>
  <c r="D117" i="3" s="1"/>
  <c r="F116" i="3"/>
  <c r="G116" i="3" s="1"/>
  <c r="E117" i="3"/>
  <c r="B118" i="3"/>
  <c r="C117" i="3"/>
  <c r="J117" i="3"/>
  <c r="H117" i="3" l="1"/>
  <c r="D118" i="3" s="1"/>
  <c r="F117" i="3"/>
  <c r="G117" i="3" s="1"/>
  <c r="E118" i="3"/>
  <c r="C118" i="3"/>
  <c r="J118" i="3"/>
  <c r="B119" i="3"/>
  <c r="H118" i="3" l="1"/>
  <c r="D119" i="3" s="1"/>
  <c r="E119" i="3"/>
  <c r="J119" i="3"/>
  <c r="B120" i="3"/>
  <c r="C119" i="3"/>
  <c r="F118" i="3"/>
  <c r="G118" i="3" s="1"/>
  <c r="E120" i="3" l="1"/>
  <c r="C120" i="3"/>
  <c r="B121" i="3"/>
  <c r="J120" i="3"/>
  <c r="F119" i="3"/>
  <c r="G119" i="3" s="1"/>
  <c r="H119" i="3"/>
  <c r="D120" i="3" s="1"/>
  <c r="H120" i="3" l="1"/>
  <c r="D121" i="3" s="1"/>
  <c r="F120" i="3"/>
  <c r="G120" i="3" s="1"/>
  <c r="E121" i="3"/>
  <c r="B122" i="3"/>
  <c r="J121" i="3"/>
  <c r="C121" i="3"/>
  <c r="H121" i="3" l="1"/>
  <c r="D122" i="3" s="1"/>
  <c r="F121" i="3"/>
  <c r="E122" i="3"/>
  <c r="C122" i="3"/>
  <c r="B123" i="3"/>
  <c r="J122" i="3"/>
  <c r="G121" i="3"/>
  <c r="H122" i="3" l="1"/>
  <c r="D123" i="3" s="1"/>
  <c r="F122" i="3"/>
  <c r="G122" i="3" s="1"/>
  <c r="E123" i="3"/>
  <c r="B124" i="3"/>
  <c r="J123" i="3"/>
  <c r="C123" i="3"/>
  <c r="E124" i="3" l="1"/>
  <c r="B125" i="3"/>
  <c r="J124" i="3"/>
  <c r="C124" i="3"/>
  <c r="H123" i="3"/>
  <c r="D124" i="3" s="1"/>
  <c r="F123" i="3"/>
  <c r="G123" i="3" s="1"/>
  <c r="H124" i="3" l="1"/>
  <c r="D125" i="3" s="1"/>
  <c r="F124" i="3"/>
  <c r="E125" i="3"/>
  <c r="C125" i="3"/>
  <c r="B126" i="3"/>
  <c r="J125" i="3"/>
  <c r="G124" i="3"/>
  <c r="F125" i="3" l="1"/>
  <c r="G125" i="3" s="1"/>
  <c r="H125" i="3"/>
  <c r="D126" i="3" s="1"/>
  <c r="E126" i="3"/>
  <c r="B127" i="3"/>
  <c r="C126" i="3"/>
  <c r="J126" i="3"/>
  <c r="J127" i="3" l="1"/>
  <c r="C127" i="3"/>
  <c r="E22" i="2" s="1"/>
  <c r="H126" i="3"/>
  <c r="D127" i="3" s="1"/>
  <c r="F126" i="3"/>
  <c r="G126" i="3" s="1"/>
  <c r="F127" i="3" l="1"/>
  <c r="F5" i="3" s="1"/>
  <c r="F18" i="2" s="1"/>
  <c r="B3" i="4" s="1"/>
  <c r="B1" i="4" s="1"/>
  <c r="E127" i="3"/>
  <c r="H127" i="3" s="1"/>
  <c r="E5" i="3" l="1"/>
  <c r="G127" i="3"/>
  <c r="G5" i="3" s="1"/>
  <c r="F2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Domenic Berger</author>
  </authors>
  <commentList>
    <comment ref="B10" authorId="0" shapeId="0" xr:uid="{32360F3E-990D-4101-B679-312D3D6510F4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Min. 35.000 € / Max. 300.000 €</t>
        </r>
      </text>
    </comment>
    <comment ref="B12" authorId="0" shapeId="0" xr:uid="{C9C5FA5E-A370-48FE-A8EE-D775482BC65D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Wählbar: 5, 7 oder 10 Jahre</t>
        </r>
      </text>
    </comment>
    <comment ref="B14" authorId="0" shapeId="0" xr:uid="{C6FB0202-69BD-4E52-B761-170640CB5E84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Individuell je nach Bonität, inkl. 2% Zinsvergünstigung des Landes Hessen</t>
        </r>
      </text>
    </comment>
    <comment ref="B16" authorId="0" shapeId="0" xr:uid="{E5749F29-067E-4F93-B076-3A668E35B823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5J: max 1 / 7J: max 1 / 10J: max 2 tilgungsfreie Jahre</t>
        </r>
      </text>
    </comment>
    <comment ref="B18" authorId="0" shapeId="0" xr:uid="{132C3C0C-579D-41B5-A90E-CE973EA618E1}">
      <text>
        <r>
          <rPr>
            <b/>
            <sz val="9"/>
            <color indexed="81"/>
            <rFont val="Segoe UI"/>
            <family val="2"/>
          </rPr>
          <t>Domenic Berger:</t>
        </r>
        <r>
          <rPr>
            <sz val="9"/>
            <color indexed="81"/>
            <rFont val="Segoe UI"/>
            <family val="2"/>
          </rPr>
          <t xml:space="preserve">
Datum der Vollauszahlung des Darlehens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<sst xmlns="http://schemas.openxmlformats.org/spreadsheetml/2006/main" count="52" uniqueCount="50">
  <si>
    <t>ℹ️  PROGRAMMÜBERSICHT</t>
  </si>
  <si>
    <t>⚙️  IHRE DARLEHENSPARAMETER</t>
  </si>
  <si>
    <t>📊  ZUSAMMENFASSUNG / KENNZAHLEN</t>
  </si>
  <si>
    <t>Parameter</t>
  </si>
  <si>
    <t>Ihre Eingabe</t>
  </si>
  <si>
    <t>Darlehensbetrag (€)</t>
  </si>
  <si>
    <t xml:space="preserve">  → Wählbar: 5, 7 oder 10 Jahre. Der Zins ist für die gesamte Laufzeit fest.</t>
  </si>
  <si>
    <t>Sollzinssatz (% p.a.)</t>
  </si>
  <si>
    <t>Tilgungsfreie Anlaufjahre</t>
  </si>
  <si>
    <t xml:space="preserve">  → In der tilgungsfreien Zeit zahlen Sie nur Zinsen, keine Tilgung.</t>
  </si>
  <si>
    <t>Auszahlungsdatum</t>
  </si>
  <si>
    <t xml:space="preserve">  → Ab diesem Datum beginnt die Laufzeit. Zinsen fallen ab Auszahlung an.</t>
  </si>
  <si>
    <t>Kennzahl</t>
  </si>
  <si>
    <t>Wert</t>
  </si>
  <si>
    <t xml:space="preserve">  → Während der tilgungsfreien Jahre zahlen Sie nur Zinsen</t>
  </si>
  <si>
    <t>Monatliche Rate (Tilgungsphase)</t>
  </si>
  <si>
    <t xml:space="preserve">  → Erste Rate der Tilgungsphase (Tilgung + volle Zinsen). Rate sinkt monatlich.</t>
  </si>
  <si>
    <t>Monatl. Tilgungsrate (konstant)</t>
  </si>
  <si>
    <t xml:space="preserve">  → Gleichbleibender Tilgungsanteil pro Monat (Ratentilgung)</t>
  </si>
  <si>
    <t>Tilgungsmonate gesamt</t>
  </si>
  <si>
    <t xml:space="preserve">  → Anzahl der Monate, in denen Tilgung geleistet wird</t>
  </si>
  <si>
    <t>Summe Zinsen (gesamt)</t>
  </si>
  <si>
    <t xml:space="preserve">  → Gesamte Zinslast über die volle Darlehenslaufzeit</t>
  </si>
  <si>
    <t>Bei einer Ratentilgung (auch „lineare Tilgung“) zahlen Sie jeden Monat den gleichen Tilgungsbetrag zurück. Die Zinsen werden jedoch</t>
  </si>
  <si>
    <t>auf die jeweils verbleibende Restschuld berechnet. Da die Restschuld mit jeder Zahlung sinkt, sinken auch die Zinsen – und damit die Gesamtrate.</t>
  </si>
  <si>
    <t>• Tilgungsfreie Phase:</t>
  </si>
  <si>
    <t>Sie zahlen nur Zinsen auf den vollen Darlehensbetrag. Keine Rückzahlung des Darlehens.</t>
  </si>
  <si>
    <t>• Tilgungsphase:</t>
  </si>
  <si>
    <t>Gleichbleibende Tilgung + sinkende Zinsen = sinkende Gesamtrate von Monat zu Monat.</t>
  </si>
  <si>
    <t>• Sondertilgung:</t>
  </si>
  <si>
    <t>Möglich ab 20% der Darlehenssumme, jedoch gegen Vorfälligkeitsentschädigung.</t>
  </si>
  <si>
    <t>Dieser Plan zeigt Ihnen für jeden Monat: wie viel Sie zahlen, wie sich die Zahlung auf Tilgung und Zinsen aufteilt, und wie Ihre Restschuld sinkt.</t>
  </si>
  <si>
    <t>Monat</t>
  </si>
  <si>
    <t>Datum</t>
  </si>
  <si>
    <t>Restschuld (Anfang)</t>
  </si>
  <si>
    <t>Tilgung</t>
  </si>
  <si>
    <t>Zinsen</t>
  </si>
  <si>
    <t>Gesamtrate</t>
  </si>
  <si>
    <t>Restschuld (Ende)</t>
  </si>
  <si>
    <t>Phase</t>
  </si>
  <si>
    <t>SUMME</t>
  </si>
  <si>
    <t>Gesamtkosten (Tilgung+Zinsen)</t>
  </si>
  <si>
    <t>Laufzeit (Jahre) inkl. tilgungsfreie Zeit</t>
  </si>
  <si>
    <t>📅  MONATLICHER TILGUNGSPLAN</t>
  </si>
  <si>
    <t>💰  DARLEHENSRECHNER – Tilgungsdarlehen</t>
  </si>
  <si>
    <t>📖  WAS BEDEUTET RATENTILGUNG BEIM TILGUNGSDARLEHEN?</t>
  </si>
  <si>
    <t xml:space="preserve">  → Tilgung + Zinsen = Was Sie insgesamt an die Bank zurückzahlen</t>
  </si>
  <si>
    <t xml:space="preserve">  → Wählbarer Betrag zwischen 35.000 € und 300.000 €</t>
  </si>
  <si>
    <t xml:space="preserve">  → Entgelt (exkl. Gebühren), das ein Darlehensnehmer an die Bank für die Überlassung des Kapitals zahlt.</t>
  </si>
  <si>
    <t>Erstellt am 13.02.2026  von Domenic Berger, Herzbachstr. 23, 65321 Heidenrod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</si>
</sst>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&quot;€&quot;"/>
    <numFmt numFmtId="165" formatCode="0.00&quot;%&quot;"/>
    <numFmt numFmtId="166" formatCode="#,##0.00\ &quot;€&quot;"/>
    <numFmt numFmtId="167" formatCode="mmm\ yyyy"/>
    <numFmt numFmtId="168" formatCode=";;;"/>
  </numFmts>
  <fonts count="33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rgb="FF0000FF"/>
      <name val="Calibri"/>
      <family val="2"/>
    </font>
    <font>
      <sz val="9"/>
      <color rgb="FF595959"/>
      <name val="Calibri"/>
      <family val="2"/>
    </font>
    <font>
      <b/>
      <sz val="11"/>
      <color theme="1"/>
      <name val="Calibri"/>
      <family val="2"/>
    </font>
    <font>
      <b/>
      <sz val="12"/>
      <color rgb="FF0070C0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rgb="FF808080"/>
      <name val="Calibri"/>
      <family val="2"/>
    </font>
    <font>
      <i/>
      <sz val="9"/>
      <color rgb="FF808080"/>
      <name val="Calibri"/>
      <family val="2"/>
    </font>
    <font>
      <b/>
      <sz val="9"/>
      <color theme="1"/>
      <name val="Calibri"/>
      <family val="2"/>
    </font>
    <font>
      <sz val="1"/>
      <color rgb="FFFFFFFF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i/>
      <sz val="11"/>
      <color rgb="FF595959"/>
      <name val="Calibri"/>
      <family val="2"/>
    </font>
    <font>
      <b/>
      <sz val="11"/>
      <color rgb="FFFFFFFF"/>
      <name val="Calibri"/>
      <family val="2"/>
    </font>
    <font>
      <i/>
      <sz val="11"/>
      <color rgb="FF808080"/>
      <name val="Calibri"/>
      <family val="2"/>
    </font>
    <font>
      <b/>
      <i/>
      <sz val="9"/>
      <color rgb="FF595959"/>
      <name val="Calibri"/>
      <family val="2"/>
    </font>
    <font>
      <b/>
      <sz val="11"/>
      <color theme="1"/>
      <name val="Aptos Narrow"/>
      <family val="2"/>
      <scheme val="minor"/>
    </font>
    <font>
      <sz val="1"/>
      <color theme="1"/>
      <name val="Aptos Narrow"/>
      <family val="2"/>
      <scheme val="minor"/>
    </font>
    <font>
      <sz val="10"/>
      <color theme="8"/>
      <name val="Calibri"/>
      <family val="2"/>
    </font>
    <font>
      <b/>
      <sz val="12"/>
      <color theme="8"/>
      <name val="Calibri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0"/>
      <color theme="10"/>
      <name val="Aptos Narrow"/>
      <family val="2"/>
      <scheme val="minor"/>
    </font>
    <font>
      <u/>
      <sz val="10"/>
      <color theme="4"/>
      <name val="Aptos Narrow"/>
      <family val="2"/>
      <scheme val="minor"/>
    </font>
    <font>
      <u/>
      <sz val="10"/>
      <color theme="4"/>
      <name val="Calibri"/>
      <family val="2"/>
    </font>
    <font>
      <sz val="10"/>
      <color theme="0"/>
      <name val="Calibri"/>
      <family val="2"/>
    </font>
    <font>
      <b/>
      <sz val="16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9F7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5" fillId="0" borderId="0" xfId="0" applyFont="1"/>
    <xf numFmtId="0" fontId="7" fillId="0" borderId="0" xfId="0" applyFont="1"/>
    <xf numFmtId="0" fontId="3" fillId="3" borderId="0" xfId="0" applyFont="1" applyFill="1"/>
    <xf numFmtId="0" fontId="10" fillId="0" borderId="0" xfId="0" applyFont="1"/>
    <xf numFmtId="0" fontId="11" fillId="0" borderId="0" xfId="0" applyFont="1"/>
    <xf numFmtId="0" fontId="1" fillId="3" borderId="0" xfId="0" applyFont="1" applyFill="1"/>
    <xf numFmtId="166" fontId="3" fillId="3" borderId="0" xfId="0" applyNumberFormat="1" applyFont="1" applyFill="1" applyAlignment="1">
      <alignment horizontal="center"/>
    </xf>
    <xf numFmtId="0" fontId="1" fillId="4" borderId="0" xfId="0" applyFont="1" applyFill="1"/>
    <xf numFmtId="0" fontId="3" fillId="4" borderId="0" xfId="0" applyFont="1" applyFill="1" applyAlignment="1">
      <alignment horizontal="center"/>
    </xf>
    <xf numFmtId="166" fontId="3" fillId="4" borderId="0" xfId="0" applyNumberFormat="1" applyFont="1" applyFill="1" applyAlignment="1">
      <alignment horizontal="center"/>
    </xf>
    <xf numFmtId="166" fontId="6" fillId="4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/>
    </xf>
    <xf numFmtId="0" fontId="12" fillId="0" borderId="0" xfId="0" applyFont="1"/>
    <xf numFmtId="0" fontId="13" fillId="0" borderId="0" xfId="0" applyFont="1"/>
    <xf numFmtId="0" fontId="14" fillId="0" borderId="0" xfId="0" applyFont="1"/>
    <xf numFmtId="4" fontId="14" fillId="0" borderId="0" xfId="0" applyNumberFormat="1" applyFont="1"/>
    <xf numFmtId="4" fontId="0" fillId="0" borderId="0" xfId="0" applyNumberFormat="1"/>
    <xf numFmtId="0" fontId="15" fillId="0" borderId="0" xfId="0" applyFont="1"/>
    <xf numFmtId="0" fontId="16" fillId="0" borderId="0" xfId="0" applyFont="1"/>
    <xf numFmtId="0" fontId="17" fillId="5" borderId="0" xfId="0" applyFont="1" applyFill="1" applyAlignment="1">
      <alignment horizontal="center"/>
    </xf>
    <xf numFmtId="1" fontId="15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166" fontId="15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66" fontId="6" fillId="6" borderId="0" xfId="0" applyNumberFormat="1" applyFont="1" applyFill="1" applyAlignment="1">
      <alignment horizontal="center"/>
    </xf>
    <xf numFmtId="0" fontId="19" fillId="0" borderId="0" xfId="0" applyFont="1"/>
    <xf numFmtId="0" fontId="20" fillId="0" borderId="0" xfId="0" applyFont="1"/>
    <xf numFmtId="168" fontId="21" fillId="0" borderId="0" xfId="0" applyNumberFormat="1" applyFont="1"/>
    <xf numFmtId="164" fontId="4" fillId="2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165" fontId="4" fillId="2" borderId="0" xfId="0" applyNumberFormat="1" applyFont="1" applyFill="1" applyAlignment="1" applyProtection="1">
      <alignment horizontal="center"/>
      <protection locked="0"/>
    </xf>
    <xf numFmtId="14" fontId="4" fillId="2" borderId="0" xfId="0" applyNumberFormat="1" applyFont="1" applyFill="1" applyAlignment="1" applyProtection="1">
      <alignment horizontal="center"/>
      <protection locked="0"/>
    </xf>
    <xf numFmtId="0" fontId="22" fillId="0" borderId="0" xfId="0" applyFont="1"/>
    <xf numFmtId="0" fontId="23" fillId="0" borderId="0" xfId="0" applyFont="1"/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25" fillId="0" borderId="0" xfId="1"/>
    <xf numFmtId="14" fontId="25" fillId="0" borderId="0" xfId="1" applyNumberFormat="1"/>
    <xf numFmtId="0" fontId="26" fillId="0" borderId="0" xfId="1" applyFont="1"/>
    <xf numFmtId="0" fontId="27" fillId="3" borderId="0" xfId="1" applyFont="1" applyFill="1"/>
    <xf numFmtId="0" fontId="28" fillId="4" borderId="0" xfId="1" applyFont="1" applyFill="1"/>
    <xf numFmtId="0" fontId="28" fillId="3" borderId="0" xfId="0" applyFont="1" applyFill="1"/>
    <xf numFmtId="0" fontId="29" fillId="8" borderId="0" xfId="0" applyFont="1" applyFill="1"/>
    <xf numFmtId="0" fontId="30" fillId="8" borderId="0" xfId="0" applyFont="1" applyFill="1"/>
    <xf numFmtId="0" fontId="31" fillId="9" borderId="0" xfId="0" applyFont="1" applyFill="1"/>
    <xf numFmtId="0" fontId="24" fillId="9" borderId="0" xfId="0" applyFont="1" applyFill="1"/>
    <xf numFmtId="0" fontId="32" fillId="9" borderId="0" xfId="0" applyFont="1" applyFill="1"/>
    <xf numFmtId="0" fontId="26" fillId="0" borderId="0" xfId="1" applyFont="1" applyAlignment="1">
      <alignment horizontal="center"/>
    </xf>
  </cellXfs>
  <cellStyles count="2">
    <cellStyle name="Link" xfId="1" builtinId="8"/>
    <cellStyle name="Standard" xfId="0" builtinId="0"/>
  </cellStyles>
  <dxfs count="4">
    <dxf>
      <font>
        <color rgb="FFD9D9D9"/>
      </font>
    </dxf>
    <dxf>
      <fill>
        <patternFill patternType="solid">
          <fgColor indexed="64"/>
          <bgColor rgb="FFE9F7EF"/>
        </patternFill>
      </fill>
    </dxf>
    <dxf>
      <fill>
        <patternFill patternType="solid">
          <fgColor indexed="64"/>
          <bgColor rgb="FFE8F4FD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_xlchart.v5.0</cx:f>
      </cx:strDim>
      <cx:numDim type="val">
        <cx:f>_xlchart.v5.1</cx:f>
      </cx:numDim>
    </cx:data>
  </cx:chartData>
  <cx:chart>
    <cx:title pos="t" align="ctr" overlay="0">
      <cx:tx>
        <cx:txData>
          <cx:v>Gesamtkosten: Tilgung vs. Zinsen</cx:v>
        </cx:txData>
      </cx:tx>
      <cx:txPr>
        <a:bodyPr rot="0" spcFirstLastPara="1" vertOverflow="ellipsis" vert="horz" wrap="square" lIns="38100" tIns="19050" rIns="38100" bIns="19050" anchor="ctr" anchorCtr="1" compatLnSpc="0"/>
        <a:lstStyle/>
        <a:p>
          <a:pPr algn="ctr" rtl="0"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r>
            <a:rPr kumimoji="0" lang="en-US" sz="1400" b="0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Aptos Narrow" panose="02110004020202020204"/>
            </a:rPr>
            <a:t>Gesamtkosten: Tilgung vs. Zinsen</a:t>
          </a:r>
        </a:p>
      </cx:txPr>
    </cx:title>
    <cx:plotArea>
      <cx:plotAreaRegion>
        <cx:series layoutId="waterfall" uniqueId="{57244648-A31B-4D53-8BA6-1E516DC67076}">
          <cx:dataLabels>
            <cx:visibility seriesName="0" categoryName="0" value="1"/>
            <cx:separator>, </cx:separator>
          </cx:dataLabels>
          <cx:dataId val="0"/>
          <cx:layoutPr>
            <cx:subtotals>
              <cx:idx val="0"/>
            </cx:subtotals>
          </cx:layoutPr>
        </cx:series>
      </cx:plotAreaRegion>
      <cx:axis id="0">
        <cx:catScaling/>
        <cx:title/>
        <cx:tickLabels/>
      </cx:axis>
      <cx:axis id="1">
        <cx:valScaling max="500000" min="0"/>
        <cx:title>
          <cx:tx>
            <cx:txData>
              <cx:v>In Tausemd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de-DE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In Tausemd</a:t>
              </a:r>
            </a:p>
          </cx:txPr>
        </cx:title>
        <cx:units unit="thousands"/>
        <cx:tickLabels/>
        <cx:numFmt formatCode="#.##0" sourceLinked="0"/>
      </cx:axis>
    </cx:plotArea>
  </cx:chart>
  <cx:fmtOvrs>
    <cx:fmtOvr idx="2">
      <cx:spPr>
        <a:solidFill>
          <a:schemeClr val="tx1">
            <a:lumMod val="65000"/>
            <a:lumOff val="35000"/>
          </a:schemeClr>
        </a:solidFill>
      </cx:spPr>
    </cx:fmtOvr>
    <cx:fmtOvr idx="1">
      <cx:spPr>
        <a:solidFill>
          <a:schemeClr val="accent3">
            <a:lumMod val="40000"/>
            <a:lumOff val="60000"/>
          </a:schemeClr>
        </a:solidFill>
      </cx:spPr>
    </cx:fmtOvr>
  </cx:fmtOvr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</xdr:colOff>
      <xdr:row>20</xdr:row>
      <xdr:rowOff>7620</xdr:rowOff>
    </xdr:from>
    <xdr:to>
      <xdr:col>2</xdr:col>
      <xdr:colOff>1642110</xdr:colOff>
      <xdr:row>35</xdr:row>
      <xdr:rowOff>140970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Diagramm 1">
              <a:extLst>
                <a:ext uri="{FF2B5EF4-FFF2-40B4-BE49-F238E27FC236}">
                  <a16:creationId xmlns:a16="http://schemas.microsoft.com/office/drawing/2014/main" id="{0B97D303-6A3B-ADD6-2284-24F1E7EA8B1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30" y="3649980"/>
              <a:ext cx="5036820" cy="29070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4A0C1D5-3317-4190-BC0F-42931FE1B705}">
  <we:reference id="wa200009404" version="1.0.0.5" store="de-DE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0893E-DCB7-4648-A9CF-65E466D8B247}">
  <sheetPr codeName="Tabelle1">
    <tabColor rgb="FF00B050"/>
  </sheetPr>
  <dimension ref="A1:XFD1048576"/>
  <sheetViews>
    <sheetView showGridLines="0" tabSelected="1" zoomScaleNormal="100" workbookViewId="0">
      <pane ySplit="6" topLeftCell="A7" activePane="bottomLeft" state="frozen"/>
      <selection pane="bottomLeft" activeCell="E4" sqref="E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4.4" x14ac:dyDescent="0.55000000000000004"/>
  <cols>
    <col min="1" max="1" width="1.41796875" customWidth="1"/>
    <col min="2" max="2" width="45.62890625" customWidth="1"/>
    <col min="3" max="3" width="22.7890625" customWidth="1"/>
    <col min="4" max="4" width="3.5234375" customWidth="1"/>
    <col min="5" max="5" width="45.62890625" customWidth="1"/>
    <col min="6" max="6" width="22.7890625" customWidth="1"/>
    <col min="7" max="7" width="3.5234375" customWidth="1"/>
    <col min="8" max="8" width="43.83984375" customWidth="1"/>
  </cols>
  <sheetData>
    <row r="1" spans="1:8 16384:16384" ht="5.05" customHeight="1" x14ac:dyDescent="0.55000000000000004">
      <c r="A1" s="46"/>
      <c r="B1" s="46"/>
      <c r="C1" s="46"/>
      <c r="D1" s="46"/>
      <c r="E1" s="46"/>
      <c r="F1" s="46"/>
      <c r="G1" s="46"/>
      <c r="H1" s="46"/>
      <c r="XFD1" s="29"/>
    </row>
    <row r="2" spans="1:8 16384:16384" ht="20.399999999999999" x14ac:dyDescent="0.75">
      <c r="A2" s="46"/>
      <c r="B2" s="47" t="s">
        <v>44</v>
      </c>
      <c r="C2" s="46"/>
      <c r="D2" s="46"/>
      <c r="E2" s="46"/>
      <c r="F2" s="46"/>
      <c r="G2" s="46"/>
      <c r="H2" s="46"/>
    </row>
    <row r="3" spans="1:8 16384:16384" x14ac:dyDescent="0.55000000000000004">
      <c r="A3" s="1"/>
      <c r="B3" s="1"/>
      <c r="C3" s="1"/>
      <c r="D3" s="1"/>
      <c r="E3" s="1"/>
      <c r="F3" s="1"/>
      <c r="G3" s="1"/>
      <c r="H3" s="1"/>
    </row>
    <row r="4" spans="1:8 16384:16384" ht="15.6" x14ac:dyDescent="0.6">
      <c r="A4" s="1"/>
      <c r="B4" s="3" t="s">
        <v>0</v>
      </c>
      <c r="C4" s="1"/>
      <c r="D4" s="1"/>
      <c r="E4" s="1"/>
      <c r="F4" s="1"/>
      <c r="G4" s="1"/>
      <c r="H4" s="1"/>
    </row>
    <row r="5" spans="1:8 16384:16384" x14ac:dyDescent="0.55000000000000004">
      <c r="A5" s="1"/>
      <c r="B5" s="27"/>
      <c r="C5" s="1"/>
      <c r="D5" s="1"/>
      <c r="E5" s="1"/>
      <c r="F5" s="1"/>
      <c r="G5" s="1"/>
      <c r="H5" s="1"/>
    </row>
    <row r="6" spans="1:8 16384:16384" x14ac:dyDescent="0.55000000000000004">
      <c r="A6" s="1"/>
      <c r="B6" s="42" t="str">
        <f>HYPERLINK("#'Montl. Tilgungsplan'!B2","→ zum Tilgungsplan")</f>
        <v>→ zum Tilgungsplan</v>
      </c>
      <c r="C6" s="1"/>
      <c r="D6" s="1"/>
      <c r="E6" s="1"/>
      <c r="F6" s="1"/>
      <c r="G6" s="1"/>
      <c r="H6" s="1"/>
    </row>
    <row r="7" spans="1:8 16384:16384" x14ac:dyDescent="0.55000000000000004">
      <c r="A7" s="1"/>
      <c r="B7" s="1"/>
      <c r="C7" s="1"/>
      <c r="D7" s="1"/>
      <c r="E7" s="1"/>
      <c r="F7" s="1"/>
      <c r="G7" s="1"/>
      <c r="H7" s="1"/>
    </row>
    <row r="8" spans="1:8 16384:16384" ht="15.6" x14ac:dyDescent="0.6">
      <c r="A8" s="1"/>
      <c r="B8" s="35" t="s">
        <v>1</v>
      </c>
      <c r="C8" s="34"/>
      <c r="D8" s="34"/>
      <c r="E8" s="35" t="s">
        <v>2</v>
      </c>
      <c r="F8" s="35"/>
      <c r="G8" s="1"/>
      <c r="H8" s="1"/>
    </row>
    <row r="9" spans="1:8 16384:16384" x14ac:dyDescent="0.55000000000000004">
      <c r="A9" s="1"/>
      <c r="B9" s="36" t="s">
        <v>3</v>
      </c>
      <c r="C9" s="37" t="s">
        <v>4</v>
      </c>
      <c r="D9" s="1"/>
      <c r="E9" s="36" t="s">
        <v>12</v>
      </c>
      <c r="F9" s="37" t="s">
        <v>13</v>
      </c>
      <c r="G9" s="1"/>
      <c r="H9" s="1"/>
    </row>
    <row r="10" spans="1:8 16384:16384" x14ac:dyDescent="0.55000000000000004">
      <c r="A10" s="1"/>
      <c r="B10" s="4" t="s">
        <v>5</v>
      </c>
      <c r="C10" s="30">
        <v>150000</v>
      </c>
      <c r="D10" s="1"/>
      <c r="E10" s="43" t="str">
        <f>HYPERLINK("#'Montl. Tilgungsplan'!" &amp; ADDRESS(8, 2) &amp; ":" &amp; ADDRESS(8 + ($C$16 * 12) - 1, 10), "Monatliche Rate (tilgungsfreie Zeit)")</f>
        <v>Monatliche Rate (tilgungsfreie Zeit)</v>
      </c>
      <c r="F10" s="8">
        <f>ROUND(C10*C14/100/12,2)</f>
        <v>562.5</v>
      </c>
      <c r="G10" s="1"/>
      <c r="H10" s="40"/>
    </row>
    <row r="11" spans="1:8 16384:16384" x14ac:dyDescent="0.55000000000000004">
      <c r="A11" s="1"/>
      <c r="B11" s="6" t="s">
        <v>47</v>
      </c>
      <c r="C11" s="1"/>
      <c r="D11" s="1"/>
      <c r="E11" s="6" t="s">
        <v>14</v>
      </c>
      <c r="F11" s="1"/>
      <c r="G11" s="1"/>
      <c r="H11" s="1"/>
    </row>
    <row r="12" spans="1:8 16384:16384" x14ac:dyDescent="0.55000000000000004">
      <c r="A12" s="1"/>
      <c r="B12" s="4" t="s">
        <v>42</v>
      </c>
      <c r="C12" s="31">
        <v>10</v>
      </c>
      <c r="D12" s="1"/>
      <c r="E12" s="9" t="s">
        <v>15</v>
      </c>
      <c r="F12" s="11">
        <f>ROUND(C10/((C12-C16)*12)+C10*C14/100/12,2)</f>
        <v>2125</v>
      </c>
      <c r="G12" s="1"/>
    </row>
    <row r="13" spans="1:8 16384:16384" x14ac:dyDescent="0.55000000000000004">
      <c r="A13" s="1"/>
      <c r="B13" s="6" t="s">
        <v>6</v>
      </c>
      <c r="C13" s="1"/>
      <c r="D13" s="1"/>
      <c r="E13" s="6" t="s">
        <v>16</v>
      </c>
      <c r="F13" s="1"/>
      <c r="G13" s="1"/>
      <c r="H13" s="1"/>
    </row>
    <row r="14" spans="1:8 16384:16384" x14ac:dyDescent="0.55000000000000004">
      <c r="A14" s="1"/>
      <c r="B14" s="4" t="s">
        <v>7</v>
      </c>
      <c r="C14" s="32">
        <v>4.5</v>
      </c>
      <c r="D14" s="1"/>
      <c r="E14" s="7" t="s">
        <v>17</v>
      </c>
      <c r="F14" s="8">
        <f>ROUND(C10/((C12-C16)*12),2)</f>
        <v>1562.5</v>
      </c>
      <c r="G14" s="1"/>
      <c r="H14" s="1"/>
    </row>
    <row r="15" spans="1:8 16384:16384" x14ac:dyDescent="0.55000000000000004">
      <c r="A15" s="1"/>
      <c r="B15" s="6" t="s">
        <v>48</v>
      </c>
      <c r="C15" s="1"/>
      <c r="D15" s="1"/>
      <c r="E15" s="6" t="s">
        <v>18</v>
      </c>
      <c r="F15" s="1"/>
      <c r="G15" s="1"/>
      <c r="H15" s="1"/>
    </row>
    <row r="16" spans="1:8 16384:16384" x14ac:dyDescent="0.55000000000000004">
      <c r="A16" s="1"/>
      <c r="B16" s="4" t="s">
        <v>8</v>
      </c>
      <c r="C16" s="31">
        <v>2</v>
      </c>
      <c r="D16" s="1"/>
      <c r="E16" s="9" t="s">
        <v>19</v>
      </c>
      <c r="F16" s="10">
        <f>(C12-C16)*12</f>
        <v>96</v>
      </c>
      <c r="G16" s="1"/>
      <c r="H16" s="1"/>
    </row>
    <row r="17" spans="1:8" x14ac:dyDescent="0.55000000000000004">
      <c r="A17" s="1"/>
      <c r="B17" s="6" t="s">
        <v>9</v>
      </c>
      <c r="C17" s="1"/>
      <c r="D17" s="1"/>
      <c r="E17" s="6" t="s">
        <v>20</v>
      </c>
      <c r="F17" s="1"/>
      <c r="G17" s="1"/>
      <c r="H17" s="1"/>
    </row>
    <row r="18" spans="1:8" x14ac:dyDescent="0.55000000000000004">
      <c r="A18" s="1"/>
      <c r="B18" s="4" t="s">
        <v>10</v>
      </c>
      <c r="C18" s="33">
        <v>46023</v>
      </c>
      <c r="D18" s="1"/>
      <c r="E18" s="7" t="s">
        <v>21</v>
      </c>
      <c r="F18" s="8">
        <f>'Montl. Tilgungsplan'!F5</f>
        <v>40781.279999999999</v>
      </c>
      <c r="G18" s="1"/>
      <c r="H18" s="1"/>
    </row>
    <row r="19" spans="1:8" x14ac:dyDescent="0.55000000000000004">
      <c r="A19" s="1"/>
      <c r="B19" s="6" t="s">
        <v>11</v>
      </c>
      <c r="C19" s="1"/>
      <c r="D19" s="1"/>
      <c r="E19" s="6" t="s">
        <v>22</v>
      </c>
      <c r="F19" s="1"/>
      <c r="G19" s="1"/>
      <c r="H19" s="1"/>
    </row>
    <row r="20" spans="1:8" x14ac:dyDescent="0.55000000000000004">
      <c r="A20" s="1"/>
      <c r="B20" s="1"/>
      <c r="C20" s="1"/>
      <c r="D20" s="1"/>
      <c r="E20" s="44" t="str">
        <f>HYPERLINK("#'Montl. Tilgungsplan'!G5","Gesamtkosten (Tilgung + Zinsen)")</f>
        <v>Gesamtkosten (Tilgung + Zinsen)</v>
      </c>
      <c r="F20" s="12">
        <f>C10+F18</f>
        <v>190781.28</v>
      </c>
      <c r="G20" s="1"/>
      <c r="H20" s="1"/>
    </row>
    <row r="21" spans="1:8" x14ac:dyDescent="0.55000000000000004">
      <c r="A21" s="1"/>
      <c r="B21" s="1"/>
      <c r="C21" s="1"/>
      <c r="D21" s="1"/>
      <c r="E21" s="6" t="s">
        <v>46</v>
      </c>
      <c r="F21" s="1"/>
      <c r="G21" s="1"/>
      <c r="H21" s="1"/>
    </row>
    <row r="22" spans="1:8" x14ac:dyDescent="0.55000000000000004">
      <c r="A22" s="1"/>
      <c r="B22" s="1"/>
      <c r="C22" s="1"/>
      <c r="D22" s="1"/>
      <c r="E22" s="45" t="str">
        <f>HYPERLINK("#'Montl. Tilgungsplan'!" &amp; ADDRESS(MATCH($F$22, 'Montl. Tilgungsplan'!$C:$C, 0), 3), "Ende der Laufzeit")</f>
        <v>Ende der Laufzeit</v>
      </c>
      <c r="F22" s="13">
        <f>EDATE(C18,C12*12)</f>
        <v>49675</v>
      </c>
      <c r="G22" s="1"/>
      <c r="H22" s="41"/>
    </row>
    <row r="23" spans="1:8" x14ac:dyDescent="0.55000000000000004">
      <c r="A23" s="1"/>
      <c r="B23" s="1"/>
      <c r="C23" s="1"/>
      <c r="D23" s="1"/>
      <c r="E23" s="1"/>
      <c r="F23" s="1"/>
      <c r="G23" s="1"/>
      <c r="H23" s="1"/>
    </row>
    <row r="24" spans="1:8" x14ac:dyDescent="0.55000000000000004">
      <c r="A24" s="1"/>
      <c r="B24" s="1"/>
      <c r="C24" s="1"/>
      <c r="D24" s="1"/>
      <c r="E24" s="1"/>
      <c r="F24" s="1"/>
      <c r="G24" s="1"/>
      <c r="H24" s="1"/>
    </row>
    <row r="25" spans="1:8" ht="15.6" x14ac:dyDescent="0.6">
      <c r="A25" s="1"/>
      <c r="B25" s="1"/>
      <c r="C25" s="1"/>
      <c r="D25" s="1"/>
      <c r="E25" s="3" t="s">
        <v>45</v>
      </c>
      <c r="F25" s="1"/>
      <c r="G25" s="1"/>
      <c r="H25" s="15"/>
    </row>
    <row r="26" spans="1:8" x14ac:dyDescent="0.55000000000000004">
      <c r="A26" s="1"/>
      <c r="B26" s="1"/>
      <c r="C26" s="1"/>
      <c r="D26" s="1"/>
      <c r="E26" s="2" t="s">
        <v>23</v>
      </c>
      <c r="F26" s="1"/>
      <c r="G26" s="1"/>
    </row>
    <row r="27" spans="1:8" x14ac:dyDescent="0.55000000000000004">
      <c r="A27" s="1"/>
      <c r="B27" s="1"/>
      <c r="C27" s="1"/>
      <c r="D27" s="1"/>
      <c r="E27" s="2" t="s">
        <v>24</v>
      </c>
      <c r="F27" s="1"/>
      <c r="G27" s="1"/>
    </row>
    <row r="28" spans="1:8" x14ac:dyDescent="0.55000000000000004">
      <c r="A28" s="1"/>
      <c r="B28" s="1"/>
      <c r="C28" s="1"/>
      <c r="D28" s="1"/>
      <c r="E28" s="1"/>
      <c r="F28" s="1"/>
      <c r="G28" s="1"/>
      <c r="H28" s="1"/>
    </row>
    <row r="29" spans="1:8" x14ac:dyDescent="0.55000000000000004">
      <c r="A29" s="1"/>
      <c r="B29" s="1"/>
      <c r="C29" s="1"/>
      <c r="D29" s="1"/>
      <c r="E29" s="14" t="s">
        <v>25</v>
      </c>
      <c r="F29" s="2" t="s">
        <v>26</v>
      </c>
      <c r="G29" s="1"/>
      <c r="H29" s="1"/>
    </row>
    <row r="30" spans="1:8" x14ac:dyDescent="0.55000000000000004">
      <c r="A30" s="1"/>
      <c r="B30" s="1"/>
      <c r="C30" s="1"/>
      <c r="D30" s="1"/>
      <c r="E30" s="14" t="s">
        <v>27</v>
      </c>
      <c r="F30" s="2" t="s">
        <v>28</v>
      </c>
      <c r="G30" s="1"/>
      <c r="H30" s="1"/>
    </row>
    <row r="31" spans="1:8" x14ac:dyDescent="0.55000000000000004">
      <c r="A31" s="1"/>
      <c r="B31" s="1"/>
      <c r="C31" s="1"/>
      <c r="D31" s="1"/>
      <c r="E31" s="14" t="s">
        <v>29</v>
      </c>
      <c r="F31" s="2" t="s">
        <v>30</v>
      </c>
      <c r="G31" s="1"/>
      <c r="H31" s="1"/>
    </row>
    <row r="32" spans="1:8" x14ac:dyDescent="0.55000000000000004">
      <c r="A32" s="1"/>
      <c r="B32" s="1"/>
      <c r="C32" s="1"/>
      <c r="D32" s="1"/>
      <c r="E32" s="1"/>
      <c r="F32" s="1"/>
      <c r="G32" s="1"/>
      <c r="H32" s="1"/>
    </row>
    <row r="33" spans="1:8" ht="15.6" x14ac:dyDescent="0.6">
      <c r="A33" s="1"/>
      <c r="B33" s="1"/>
      <c r="C33" s="1"/>
      <c r="D33" s="1"/>
      <c r="E33" s="3"/>
      <c r="F33" s="1"/>
      <c r="G33" s="1"/>
      <c r="H33" s="1"/>
    </row>
    <row r="34" spans="1:8" x14ac:dyDescent="0.55000000000000004">
      <c r="A34" s="1"/>
      <c r="B34" s="1"/>
      <c r="C34" s="1"/>
      <c r="D34" s="1"/>
      <c r="E34" s="5"/>
      <c r="F34" s="1"/>
      <c r="G34" s="1"/>
      <c r="H34" s="1"/>
    </row>
    <row r="35" spans="1:8" x14ac:dyDescent="0.55000000000000004">
      <c r="A35" s="1"/>
      <c r="B35" s="1"/>
      <c r="C35" s="1"/>
      <c r="D35" s="1"/>
      <c r="E35" s="1"/>
      <c r="F35" s="1"/>
      <c r="G35" s="1"/>
      <c r="H35" s="1"/>
    </row>
    <row r="36" spans="1:8" x14ac:dyDescent="0.55000000000000004">
      <c r="A36" s="1"/>
      <c r="B36" s="1"/>
      <c r="C36" s="1"/>
      <c r="D36" s="1"/>
      <c r="E36" s="1"/>
      <c r="F36" s="1"/>
      <c r="G36" s="1"/>
      <c r="H36" s="1"/>
    </row>
    <row r="37" spans="1:8" x14ac:dyDescent="0.55000000000000004">
      <c r="A37" s="1"/>
      <c r="B37" s="1"/>
      <c r="C37" s="1"/>
      <c r="D37" s="1"/>
      <c r="E37" s="1"/>
      <c r="F37" s="1"/>
      <c r="G37" s="1"/>
      <c r="H37" s="1"/>
    </row>
    <row r="38" spans="1:8" x14ac:dyDescent="0.55000000000000004">
      <c r="A38" s="1"/>
      <c r="F38" s="15"/>
      <c r="G38" s="1"/>
      <c r="H38" s="1"/>
    </row>
    <row r="39" spans="1:8" x14ac:dyDescent="0.55000000000000004">
      <c r="A39" s="1"/>
      <c r="G39" s="1"/>
      <c r="H39" s="1"/>
    </row>
    <row r="40" spans="1:8" x14ac:dyDescent="0.55000000000000004">
      <c r="A40" s="1"/>
      <c r="G40" s="1"/>
      <c r="H40" s="1"/>
    </row>
    <row r="41" spans="1:8" x14ac:dyDescent="0.55000000000000004">
      <c r="A41" s="1"/>
      <c r="F41" s="1"/>
      <c r="G41" s="1"/>
      <c r="H41" s="1"/>
    </row>
    <row r="42" spans="1:8" x14ac:dyDescent="0.55000000000000004">
      <c r="A42" s="1"/>
      <c r="F42" s="1"/>
      <c r="G42" s="1"/>
      <c r="H42" s="1"/>
    </row>
    <row r="43" spans="1:8" x14ac:dyDescent="0.55000000000000004">
      <c r="A43" s="1"/>
      <c r="F43" s="1"/>
      <c r="G43" s="1"/>
      <c r="H43" s="1"/>
    </row>
    <row r="44" spans="1:8" x14ac:dyDescent="0.55000000000000004">
      <c r="A44" s="1"/>
      <c r="F44" s="1"/>
      <c r="G44" s="1"/>
      <c r="H44" s="1"/>
    </row>
    <row r="45" spans="1:8" x14ac:dyDescent="0.55000000000000004">
      <c r="A45" s="1"/>
      <c r="F45" s="1"/>
      <c r="G45" s="1"/>
      <c r="H45" s="1"/>
    </row>
    <row r="46" spans="1:8" x14ac:dyDescent="0.55000000000000004">
      <c r="A46" s="1"/>
      <c r="F46" s="1"/>
      <c r="G46" s="1"/>
      <c r="H46" s="1"/>
    </row>
    <row r="47" spans="1:8" x14ac:dyDescent="0.55000000000000004">
      <c r="A47" s="1"/>
      <c r="F47" s="1"/>
      <c r="G47" s="1"/>
      <c r="H47" s="1"/>
    </row>
    <row r="48" spans="1:8" x14ac:dyDescent="0.55000000000000004">
      <c r="A48" s="1"/>
      <c r="B48" s="1"/>
      <c r="C48" s="1"/>
      <c r="D48" s="1"/>
      <c r="E48" s="1"/>
      <c r="F48" s="1"/>
      <c r="G48" s="1"/>
      <c r="H48" s="1"/>
    </row>
    <row r="49" spans="1:8" x14ac:dyDescent="0.55000000000000004">
      <c r="A49" s="1"/>
      <c r="B49" s="1"/>
      <c r="C49" s="1"/>
      <c r="D49" s="1"/>
      <c r="E49" s="1"/>
      <c r="F49" s="1"/>
      <c r="G49" s="1"/>
      <c r="H49" s="1"/>
    </row>
    <row r="50" spans="1:8" x14ac:dyDescent="0.55000000000000004">
      <c r="A50" s="1"/>
      <c r="B50" s="1"/>
      <c r="C50" s="1"/>
      <c r="D50" s="1"/>
      <c r="E50" s="1"/>
      <c r="F50" s="1"/>
      <c r="G50" s="1"/>
      <c r="H50" s="1"/>
    </row>
    <row r="51" spans="1:8" x14ac:dyDescent="0.55000000000000004">
      <c r="A51" s="1"/>
      <c r="B51" s="1"/>
      <c r="C51" s="1"/>
      <c r="D51" s="1"/>
      <c r="E51" s="1"/>
      <c r="F51" s="1"/>
      <c r="G51" s="1"/>
      <c r="H51" s="1"/>
    </row>
    <row r="52" spans="1:8" x14ac:dyDescent="0.55000000000000004">
      <c r="A52" s="1"/>
      <c r="B52" s="1"/>
      <c r="D52" s="1"/>
      <c r="E52" s="1"/>
      <c r="F52" s="1"/>
      <c r="G52" s="1"/>
      <c r="H52" s="1"/>
    </row>
    <row r="53" spans="1:8" x14ac:dyDescent="0.55000000000000004">
      <c r="A53" s="1"/>
      <c r="B53" s="1"/>
      <c r="C53" s="1"/>
      <c r="D53" s="1"/>
      <c r="E53" s="1"/>
      <c r="F53" s="1"/>
      <c r="G53" s="1"/>
      <c r="H53" s="1"/>
    </row>
    <row r="54" spans="1:8" x14ac:dyDescent="0.55000000000000004">
      <c r="A54" s="1"/>
      <c r="B54" s="1"/>
      <c r="C54" s="1"/>
      <c r="D54" s="1"/>
      <c r="E54" s="1"/>
      <c r="F54" s="1"/>
      <c r="G54" s="1"/>
      <c r="H54" s="1"/>
    </row>
    <row r="55" spans="1:8" x14ac:dyDescent="0.55000000000000004">
      <c r="A55" s="1"/>
      <c r="B55" s="1"/>
      <c r="C55" s="1"/>
      <c r="D55" s="1"/>
      <c r="E55" s="1"/>
      <c r="F55" s="1"/>
      <c r="G55" s="1"/>
      <c r="H55" s="1"/>
    </row>
    <row r="56" spans="1:8" x14ac:dyDescent="0.55000000000000004">
      <c r="A56" s="1"/>
      <c r="B56" s="1"/>
      <c r="C56" s="1"/>
      <c r="D56" s="1"/>
      <c r="E56" s="1"/>
      <c r="F56" s="1"/>
      <c r="G56" s="1"/>
      <c r="H56" s="1"/>
    </row>
    <row r="57" spans="1:8" x14ac:dyDescent="0.55000000000000004">
      <c r="A57" s="1"/>
      <c r="B57" s="1"/>
      <c r="C57" s="1"/>
      <c r="D57" s="1"/>
      <c r="E57" s="1"/>
      <c r="F57" s="1"/>
      <c r="G57" s="1"/>
      <c r="H57" s="1"/>
    </row>
    <row r="58" spans="1:8" x14ac:dyDescent="0.55000000000000004">
      <c r="A58" s="1"/>
      <c r="B58" s="1"/>
      <c r="C58" s="1"/>
      <c r="D58" s="1"/>
      <c r="E58" s="1"/>
      <c r="F58" s="1"/>
      <c r="G58" s="1"/>
      <c r="H58" s="1"/>
    </row>
    <row r="59" spans="1:8" x14ac:dyDescent="0.55000000000000004">
      <c r="A59" s="1"/>
      <c r="B59" s="1"/>
      <c r="C59" s="1"/>
      <c r="D59" s="1"/>
      <c r="E59" s="1"/>
      <c r="F59" s="1"/>
      <c r="G59" s="1"/>
      <c r="H59" s="1"/>
    </row>
    <row r="60" spans="1:8" x14ac:dyDescent="0.55000000000000004">
      <c r="A60" s="1"/>
      <c r="B60" s="1"/>
      <c r="C60" s="1"/>
      <c r="D60" s="1"/>
      <c r="E60" s="1"/>
      <c r="F60" s="1"/>
      <c r="G60" s="1"/>
      <c r="H60" s="1"/>
    </row>
    <row r="61" spans="1:8" x14ac:dyDescent="0.55000000000000004">
      <c r="A61" s="1"/>
      <c r="B61" s="1"/>
      <c r="C61" s="1"/>
      <c r="D61" s="1"/>
      <c r="E61" s="1"/>
      <c r="F61" s="1"/>
      <c r="G61" s="1"/>
      <c r="H61" s="1"/>
    </row>
    <row r="62" spans="1:8" x14ac:dyDescent="0.55000000000000004">
      <c r="A62" s="1"/>
      <c r="B62" s="1"/>
      <c r="C62" s="1"/>
      <c r="D62" s="1"/>
      <c r="E62" s="1"/>
      <c r="F62" s="1"/>
      <c r="G62" s="1"/>
      <c r="H62" s="1"/>
    </row>
    <row r="63" spans="1:8" x14ac:dyDescent="0.55000000000000004">
      <c r="A63" s="1"/>
      <c r="B63" s="1"/>
      <c r="C63" s="1"/>
      <c r="D63" s="1"/>
      <c r="E63" s="1"/>
      <c r="F63" s="1"/>
      <c r="G63" s="1"/>
      <c r="H63" s="1"/>
    </row>
    <row r="64" spans="1:8" x14ac:dyDescent="0.55000000000000004">
      <c r="A64" s="1"/>
      <c r="B64" s="1"/>
      <c r="C64" s="1"/>
      <c r="D64" s="1"/>
      <c r="E64" s="1"/>
      <c r="F64" s="1"/>
      <c r="G64" s="1"/>
      <c r="H64" s="1"/>
    </row>
    <row r="65" spans="1:8" x14ac:dyDescent="0.55000000000000004">
      <c r="A65" s="1"/>
      <c r="B65" s="1"/>
      <c r="C65" s="1"/>
      <c r="D65" s="1"/>
      <c r="E65" s="1"/>
      <c r="F65" s="1"/>
      <c r="G65" s="1"/>
      <c r="H65" s="1"/>
    </row>
    <row r="66" spans="1:8" x14ac:dyDescent="0.55000000000000004">
      <c r="A66" s="1"/>
      <c r="B66" s="1"/>
      <c r="C66" s="1"/>
      <c r="D66" s="1"/>
      <c r="E66" s="1"/>
      <c r="F66" s="1"/>
      <c r="G66" s="1"/>
      <c r="H66" s="1"/>
    </row>
    <row r="67" spans="1:8" x14ac:dyDescent="0.55000000000000004">
      <c r="A67" s="1"/>
      <c r="B67" s="1"/>
      <c r="C67" s="1"/>
      <c r="D67" s="1"/>
      <c r="E67" s="1"/>
      <c r="F67" s="1"/>
      <c r="G67" s="1"/>
      <c r="H67" s="1"/>
    </row>
    <row r="68" spans="1:8" x14ac:dyDescent="0.55000000000000004">
      <c r="A68" s="1"/>
      <c r="B68" s="1"/>
      <c r="C68" s="1"/>
      <c r="D68" s="1"/>
      <c r="E68" s="1"/>
      <c r="F68" s="1"/>
      <c r="G68" s="1"/>
      <c r="H68" s="1"/>
    </row>
    <row r="1048467" spans="6:6" x14ac:dyDescent="0.55000000000000004">
      <c r="F1048467" s="29"/>
    </row>
    <row r="1048561" spans="1:6 16373:16384" x14ac:dyDescent="0.55000000000000004">
      <c r="XES1048561" s="29"/>
      <c r="XEY1048561" s="29"/>
    </row>
    <row r="1048568" spans="1:6 16373:16384" x14ac:dyDescent="0.55000000000000004">
      <c r="F1048568" s="29"/>
    </row>
    <row r="1048570" spans="1:6 16373:16384" x14ac:dyDescent="0.55000000000000004">
      <c r="A1048570" s="29"/>
      <c r="XES1048570" s="29"/>
    </row>
    <row r="1048576" spans="1:6 16373:16384" x14ac:dyDescent="0.55000000000000004">
      <c r="XFD1048576" s="29"/>
    </row>
  </sheetData>
  <sheetProtection algorithmName="SHA-512" hashValue="TTzJdJFsZ7zH0O3RnSwlCBnevv9nC5vCuXZtl1JEhJElTuKutPbJiLfgW6fc+ufEmKdI/CmXxiF0mrRaNUjiJA==" saltValue="EScFKLeBJDzCBrrVHz7HjQ==" spinCount="100000" sheet="1" objects="1" scenarios="1"/>
  <conditionalFormatting sqref="C16">
    <cfRule type="expression" dxfId="3" priority="1">
      <formula>AND($C$12&lt;&gt;10,$C$16=2)</formula>
    </cfRule>
  </conditionalFormatting>
  <dataValidations count="2">
    <dataValidation type="list" errorStyle="information" allowBlank="1" showInputMessage="1" showErrorMessage="1" sqref="C12" xr:uid="{90CC0087-8114-476B-B5B1-BEBB4F976F00}">
      <formula1>"5,7,10"</formula1>
    </dataValidation>
    <dataValidation type="list" allowBlank="1" showInputMessage="1" showErrorMessage="1" sqref="C16" xr:uid="{30C5DE70-118C-47DE-B68A-C6A9364E7449}">
      <formula1>LFZfreiZeit</formula1>
    </dataValidation>
  </dataValidations>
  <pageMargins left="0.7" right="0.7" top="0.78740157499999996" bottom="0.78740157499999996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E7F4E-2D86-4E5B-89ED-D7D11CE9CDF6}">
  <sheetPr codeName="Tabelle2">
    <tabColor rgb="FFFFC000"/>
  </sheetPr>
  <dimension ref="A1:XFD1048576"/>
  <sheetViews>
    <sheetView showGridLines="0" zoomScaleNormal="100" workbookViewId="0">
      <pane ySplit="7" topLeftCell="A8" activePane="bottomLeft" state="frozen"/>
      <selection pane="bottomLeft" activeCell="F21" sqref="F21"/>
    </sheetView>
  </sheetViews>
  <sheetFormatPr baseColWidth="10" defaultRowHeight="14.4" x14ac:dyDescent="0.55000000000000004"/>
  <cols>
    <col min="1" max="1" width="1.41796875" customWidth="1"/>
    <col min="2" max="2" width="8.7890625" customWidth="1"/>
    <col min="3" max="3" width="17.89453125" customWidth="1"/>
    <col min="4" max="4" width="17.5234375" customWidth="1"/>
    <col min="5" max="6" width="15.7890625" customWidth="1"/>
    <col min="7" max="8" width="17.5234375" customWidth="1"/>
    <col min="9" max="9" width="2.62890625" customWidth="1"/>
    <col min="10" max="10" width="21.05078125" customWidth="1"/>
  </cols>
  <sheetData>
    <row r="1" spans="1:12" ht="5.05" customHeight="1" x14ac:dyDescent="0.55000000000000004">
      <c r="A1" s="48"/>
      <c r="B1" s="48"/>
      <c r="C1" s="48"/>
      <c r="D1" s="48"/>
      <c r="E1" s="48"/>
      <c r="F1" s="48"/>
      <c r="G1" s="48"/>
      <c r="H1" s="48"/>
      <c r="I1" s="48"/>
      <c r="J1" s="48"/>
      <c r="K1" s="49"/>
      <c r="L1" s="49"/>
    </row>
    <row r="2" spans="1:12" x14ac:dyDescent="0.55000000000000004">
      <c r="A2" s="48"/>
      <c r="B2" s="50" t="s">
        <v>43</v>
      </c>
      <c r="C2" s="48"/>
      <c r="D2" s="48"/>
      <c r="E2" s="48"/>
      <c r="F2" s="48"/>
      <c r="G2" s="48"/>
      <c r="H2" s="48"/>
      <c r="I2" s="48"/>
      <c r="J2" s="48"/>
      <c r="K2" s="49"/>
      <c r="L2" s="49"/>
    </row>
    <row r="3" spans="1:12" x14ac:dyDescent="0.55000000000000004">
      <c r="A3" s="19"/>
      <c r="B3" s="20" t="s">
        <v>31</v>
      </c>
      <c r="C3" s="19"/>
      <c r="D3" s="19"/>
      <c r="E3" s="19"/>
      <c r="F3" s="19"/>
      <c r="G3" s="19"/>
      <c r="H3" s="19"/>
      <c r="I3" s="19"/>
      <c r="J3" s="19"/>
    </row>
    <row r="4" spans="1:12" x14ac:dyDescent="0.55000000000000004">
      <c r="A4" s="19"/>
      <c r="B4" s="20"/>
      <c r="C4" s="19"/>
      <c r="D4" s="19"/>
      <c r="E4" s="19"/>
      <c r="F4" s="19"/>
      <c r="G4" s="19"/>
      <c r="H4" s="19"/>
      <c r="I4" s="19"/>
      <c r="J4" s="19"/>
    </row>
    <row r="5" spans="1:12" x14ac:dyDescent="0.55000000000000004">
      <c r="A5" s="19"/>
      <c r="B5" s="51" t="str">
        <f>HYPERLINK("#'Rechner Tilgungsdarlehen'!B6","← zurück zum Darlehensrechner")</f>
        <v>← zurück zum Darlehensrechner</v>
      </c>
      <c r="C5" s="51"/>
      <c r="D5" s="21" t="s">
        <v>40</v>
      </c>
      <c r="E5" s="26">
        <f>SUM(E8:E127)</f>
        <v>150000</v>
      </c>
      <c r="F5" s="26">
        <f>SUM(F8:F127)</f>
        <v>40781.279999999999</v>
      </c>
      <c r="G5" s="26">
        <f>SUM(G8:G127)</f>
        <v>190781.28</v>
      </c>
      <c r="H5" s="19"/>
      <c r="I5" s="19"/>
      <c r="J5" s="19"/>
    </row>
    <row r="6" spans="1:12" x14ac:dyDescent="0.55000000000000004">
      <c r="A6" s="19"/>
      <c r="B6" s="19"/>
      <c r="C6" s="19"/>
      <c r="D6" s="38"/>
      <c r="E6" s="39"/>
      <c r="F6" s="39"/>
      <c r="G6" s="39"/>
      <c r="H6" s="19"/>
      <c r="I6" s="19"/>
      <c r="J6" s="19"/>
    </row>
    <row r="7" spans="1:12" x14ac:dyDescent="0.55000000000000004">
      <c r="A7" s="19"/>
      <c r="B7" s="21" t="s">
        <v>32</v>
      </c>
      <c r="C7" s="21" t="s">
        <v>33</v>
      </c>
      <c r="D7" s="21" t="s">
        <v>34</v>
      </c>
      <c r="E7" s="21" t="s">
        <v>35</v>
      </c>
      <c r="F7" s="21" t="s">
        <v>36</v>
      </c>
      <c r="G7" s="21" t="s">
        <v>37</v>
      </c>
      <c r="H7" s="21" t="s">
        <v>38</v>
      </c>
      <c r="I7" s="19"/>
      <c r="J7" s="21" t="s">
        <v>39</v>
      </c>
    </row>
    <row r="8" spans="1:12" x14ac:dyDescent="0.55000000000000004">
      <c r="A8" s="19"/>
      <c r="B8" s="22">
        <f>1</f>
        <v>1</v>
      </c>
      <c r="C8" s="23">
        <f>EDATE('Rechner Tilgungsdarlehen'!$C$18,1)</f>
        <v>46054</v>
      </c>
      <c r="D8" s="24">
        <f>'Rechner Tilgungsdarlehen'!$C$10</f>
        <v>150000</v>
      </c>
      <c r="E8" s="24">
        <f>IF(B8&lt;='Rechner Tilgungsdarlehen'!$C$16*12,0,IF(B8='Rechner Tilgungsdarlehen'!$C$12*12,D8,ROUND('Rechner Tilgungsdarlehen'!$C$10/(('Rechner Tilgungsdarlehen'!$C$12-'Rechner Tilgungsdarlehen'!$C$16)*12),2)))</f>
        <v>0</v>
      </c>
      <c r="F8" s="24">
        <f>ROUND(D8*'Rechner Tilgungsdarlehen'!$C$14/100/12,2)</f>
        <v>562.5</v>
      </c>
      <c r="G8" s="24">
        <f>E8+F8</f>
        <v>562.5</v>
      </c>
      <c r="H8" s="24">
        <f>D8-E8</f>
        <v>150000</v>
      </c>
      <c r="I8" s="19"/>
      <c r="J8" s="25" t="str">
        <f>IF(B8&lt;='Rechner Tilgungsdarlehen'!$C$16*12,"Tilgungsfrei","Tilgung")</f>
        <v>Tilgungsfrei</v>
      </c>
    </row>
    <row r="9" spans="1:12" x14ac:dyDescent="0.55000000000000004">
      <c r="A9" s="19"/>
      <c r="B9" s="22">
        <f>IF(B8&gt;='Rechner Tilgungsdarlehen'!$C$12*12,"",B8+1)</f>
        <v>2</v>
      </c>
      <c r="C9" s="23">
        <f>IF(B9="","",EDATE(C8,1))</f>
        <v>46082</v>
      </c>
      <c r="D9" s="24">
        <f>IF(B9="","",H8)</f>
        <v>150000</v>
      </c>
      <c r="E9" s="24">
        <f>IF(B9="","",IF(B9&lt;='Rechner Tilgungsdarlehen'!$C$16*12,0,IF(B9='Rechner Tilgungsdarlehen'!$C$12*12,D9,ROUND('Rechner Tilgungsdarlehen'!$C$10/(('Rechner Tilgungsdarlehen'!$C$12-'Rechner Tilgungsdarlehen'!$C$16)*12),2))))</f>
        <v>0</v>
      </c>
      <c r="F9" s="24">
        <f>IF(B9="","",ROUND(D9*'Rechner Tilgungsdarlehen'!$C$14/100/12,2))</f>
        <v>562.5</v>
      </c>
      <c r="G9" s="24">
        <f>IF(B9="","",E9+F9)</f>
        <v>562.5</v>
      </c>
      <c r="H9" s="24">
        <f>IF(B9="","",D9-E9)</f>
        <v>150000</v>
      </c>
      <c r="I9" s="19"/>
      <c r="J9" s="25" t="str">
        <f>IF(B9="","",IF(B9&lt;='Rechner Tilgungsdarlehen'!$C$16*12,"Tilgungsfrei","Tilgung"))</f>
        <v>Tilgungsfrei</v>
      </c>
    </row>
    <row r="10" spans="1:12" x14ac:dyDescent="0.55000000000000004">
      <c r="A10" s="19"/>
      <c r="B10" s="22">
        <f>IF(B9&gt;='Rechner Tilgungsdarlehen'!$C$12*12,"",B9+1)</f>
        <v>3</v>
      </c>
      <c r="C10" s="23">
        <f t="shared" ref="C10:C73" si="0">IF(B10="","",EDATE(C9,1))</f>
        <v>46113</v>
      </c>
      <c r="D10" s="24">
        <f t="shared" ref="D10:D73" si="1">IF(B10="","",H9)</f>
        <v>150000</v>
      </c>
      <c r="E10" s="24">
        <f>IF(B10="","",IF(B10&lt;='Rechner Tilgungsdarlehen'!$C$16*12,0,IF(B10='Rechner Tilgungsdarlehen'!$C$12*12,D10,ROUND('Rechner Tilgungsdarlehen'!$C$10/(('Rechner Tilgungsdarlehen'!$C$12-'Rechner Tilgungsdarlehen'!$C$16)*12),2))))</f>
        <v>0</v>
      </c>
      <c r="F10" s="24">
        <f>IF(B10="","",ROUND(D10*'Rechner Tilgungsdarlehen'!$C$14/100/12,2))</f>
        <v>562.5</v>
      </c>
      <c r="G10" s="24">
        <f t="shared" ref="G10:G73" si="2">IF(B10="","",E10+F10)</f>
        <v>562.5</v>
      </c>
      <c r="H10" s="24">
        <f t="shared" ref="H10:H73" si="3">IF(B10="","",D10-E10)</f>
        <v>150000</v>
      </c>
      <c r="I10" s="19"/>
      <c r="J10" s="25" t="str">
        <f>IF(B10="","",IF(B10&lt;='Rechner Tilgungsdarlehen'!$C$16*12,"Tilgungsfrei","Tilgung"))</f>
        <v>Tilgungsfrei</v>
      </c>
    </row>
    <row r="11" spans="1:12" x14ac:dyDescent="0.55000000000000004">
      <c r="A11" s="19"/>
      <c r="B11" s="22">
        <f>IF(B10&gt;='Rechner Tilgungsdarlehen'!$C$12*12,"",B10+1)</f>
        <v>4</v>
      </c>
      <c r="C11" s="23">
        <f t="shared" si="0"/>
        <v>46143</v>
      </c>
      <c r="D11" s="24">
        <f t="shared" si="1"/>
        <v>150000</v>
      </c>
      <c r="E11" s="24">
        <f>IF(B11="","",IF(B11&lt;='Rechner Tilgungsdarlehen'!$C$16*12,0,IF(B11='Rechner Tilgungsdarlehen'!$C$12*12,D11,ROUND('Rechner Tilgungsdarlehen'!$C$10/(('Rechner Tilgungsdarlehen'!$C$12-'Rechner Tilgungsdarlehen'!$C$16)*12),2))))</f>
        <v>0</v>
      </c>
      <c r="F11" s="24">
        <f>IF(B11="","",ROUND(D11*'Rechner Tilgungsdarlehen'!$C$14/100/12,2))</f>
        <v>562.5</v>
      </c>
      <c r="G11" s="24">
        <f t="shared" si="2"/>
        <v>562.5</v>
      </c>
      <c r="H11" s="24">
        <f t="shared" si="3"/>
        <v>150000</v>
      </c>
      <c r="I11" s="19"/>
      <c r="J11" s="25" t="str">
        <f>IF(B11="","",IF(B11&lt;='Rechner Tilgungsdarlehen'!$C$16*12,"Tilgungsfrei","Tilgung"))</f>
        <v>Tilgungsfrei</v>
      </c>
    </row>
    <row r="12" spans="1:12" x14ac:dyDescent="0.55000000000000004">
      <c r="A12" s="19"/>
      <c r="B12" s="22">
        <f>IF(B11&gt;='Rechner Tilgungsdarlehen'!$C$12*12,"",B11+1)</f>
        <v>5</v>
      </c>
      <c r="C12" s="23">
        <f t="shared" si="0"/>
        <v>46174</v>
      </c>
      <c r="D12" s="24">
        <f t="shared" si="1"/>
        <v>150000</v>
      </c>
      <c r="E12" s="24">
        <f>IF(B12="","",IF(B12&lt;='Rechner Tilgungsdarlehen'!$C$16*12,0,IF(B12='Rechner Tilgungsdarlehen'!$C$12*12,D12,ROUND('Rechner Tilgungsdarlehen'!$C$10/(('Rechner Tilgungsdarlehen'!$C$12-'Rechner Tilgungsdarlehen'!$C$16)*12),2))))</f>
        <v>0</v>
      </c>
      <c r="F12" s="24">
        <f>IF(B12="","",ROUND(D12*'Rechner Tilgungsdarlehen'!$C$14/100/12,2))</f>
        <v>562.5</v>
      </c>
      <c r="G12" s="24">
        <f t="shared" si="2"/>
        <v>562.5</v>
      </c>
      <c r="H12" s="24">
        <f t="shared" si="3"/>
        <v>150000</v>
      </c>
      <c r="I12" s="19"/>
      <c r="J12" s="25" t="str">
        <f>IF(B12="","",IF(B12&lt;='Rechner Tilgungsdarlehen'!$C$16*12,"Tilgungsfrei","Tilgung"))</f>
        <v>Tilgungsfrei</v>
      </c>
    </row>
    <row r="13" spans="1:12" x14ac:dyDescent="0.55000000000000004">
      <c r="A13" s="19"/>
      <c r="B13" s="22">
        <f>IF(B12&gt;='Rechner Tilgungsdarlehen'!$C$12*12,"",B12+1)</f>
        <v>6</v>
      </c>
      <c r="C13" s="23">
        <f t="shared" si="0"/>
        <v>46204</v>
      </c>
      <c r="D13" s="24">
        <f t="shared" si="1"/>
        <v>150000</v>
      </c>
      <c r="E13" s="24">
        <f>IF(B13="","",IF(B13&lt;='Rechner Tilgungsdarlehen'!$C$16*12,0,IF(B13='Rechner Tilgungsdarlehen'!$C$12*12,D13,ROUND('Rechner Tilgungsdarlehen'!$C$10/(('Rechner Tilgungsdarlehen'!$C$12-'Rechner Tilgungsdarlehen'!$C$16)*12),2))))</f>
        <v>0</v>
      </c>
      <c r="F13" s="24">
        <f>IF(B13="","",ROUND(D13*'Rechner Tilgungsdarlehen'!$C$14/100/12,2))</f>
        <v>562.5</v>
      </c>
      <c r="G13" s="24">
        <f t="shared" si="2"/>
        <v>562.5</v>
      </c>
      <c r="H13" s="24">
        <f t="shared" si="3"/>
        <v>150000</v>
      </c>
      <c r="I13" s="19"/>
      <c r="J13" s="25" t="str">
        <f>IF(B13="","",IF(B13&lt;='Rechner Tilgungsdarlehen'!$C$16*12,"Tilgungsfrei","Tilgung"))</f>
        <v>Tilgungsfrei</v>
      </c>
    </row>
    <row r="14" spans="1:12" x14ac:dyDescent="0.55000000000000004">
      <c r="A14" s="19"/>
      <c r="B14" s="22">
        <f>IF(B13&gt;='Rechner Tilgungsdarlehen'!$C$12*12,"",B13+1)</f>
        <v>7</v>
      </c>
      <c r="C14" s="23">
        <f t="shared" si="0"/>
        <v>46235</v>
      </c>
      <c r="D14" s="24">
        <f t="shared" si="1"/>
        <v>150000</v>
      </c>
      <c r="E14" s="24">
        <f>IF(B14="","",IF(B14&lt;='Rechner Tilgungsdarlehen'!$C$16*12,0,IF(B14='Rechner Tilgungsdarlehen'!$C$12*12,D14,ROUND('Rechner Tilgungsdarlehen'!$C$10/(('Rechner Tilgungsdarlehen'!$C$12-'Rechner Tilgungsdarlehen'!$C$16)*12),2))))</f>
        <v>0</v>
      </c>
      <c r="F14" s="24">
        <f>IF(B14="","",ROUND(D14*'Rechner Tilgungsdarlehen'!$C$14/100/12,2))</f>
        <v>562.5</v>
      </c>
      <c r="G14" s="24">
        <f t="shared" si="2"/>
        <v>562.5</v>
      </c>
      <c r="H14" s="24">
        <f t="shared" si="3"/>
        <v>150000</v>
      </c>
      <c r="I14" s="19"/>
      <c r="J14" s="25" t="str">
        <f>IF(B14="","",IF(B14&lt;='Rechner Tilgungsdarlehen'!$C$16*12,"Tilgungsfrei","Tilgung"))</f>
        <v>Tilgungsfrei</v>
      </c>
    </row>
    <row r="15" spans="1:12" x14ac:dyDescent="0.55000000000000004">
      <c r="A15" s="19"/>
      <c r="B15" s="22">
        <f>IF(B14&gt;='Rechner Tilgungsdarlehen'!$C$12*12,"",B14+1)</f>
        <v>8</v>
      </c>
      <c r="C15" s="23">
        <f t="shared" si="0"/>
        <v>46266</v>
      </c>
      <c r="D15" s="24">
        <f t="shared" si="1"/>
        <v>150000</v>
      </c>
      <c r="E15" s="24">
        <f>IF(B15="","",IF(B15&lt;='Rechner Tilgungsdarlehen'!$C$16*12,0,IF(B15='Rechner Tilgungsdarlehen'!$C$12*12,D15,ROUND('Rechner Tilgungsdarlehen'!$C$10/(('Rechner Tilgungsdarlehen'!$C$12-'Rechner Tilgungsdarlehen'!$C$16)*12),2))))</f>
        <v>0</v>
      </c>
      <c r="F15" s="24">
        <f>IF(B15="","",ROUND(D15*'Rechner Tilgungsdarlehen'!$C$14/100/12,2))</f>
        <v>562.5</v>
      </c>
      <c r="G15" s="24">
        <f t="shared" si="2"/>
        <v>562.5</v>
      </c>
      <c r="H15" s="24">
        <f t="shared" si="3"/>
        <v>150000</v>
      </c>
      <c r="I15" s="19"/>
      <c r="J15" s="25" t="str">
        <f>IF(B15="","",IF(B15&lt;='Rechner Tilgungsdarlehen'!$C$16*12,"Tilgungsfrei","Tilgung"))</f>
        <v>Tilgungsfrei</v>
      </c>
    </row>
    <row r="16" spans="1:12" x14ac:dyDescent="0.55000000000000004">
      <c r="A16" s="19"/>
      <c r="B16" s="22">
        <f>IF(B15&gt;='Rechner Tilgungsdarlehen'!$C$12*12,"",B15+1)</f>
        <v>9</v>
      </c>
      <c r="C16" s="23">
        <f t="shared" si="0"/>
        <v>46296</v>
      </c>
      <c r="D16" s="24">
        <f t="shared" si="1"/>
        <v>150000</v>
      </c>
      <c r="E16" s="24">
        <f>IF(B16="","",IF(B16&lt;='Rechner Tilgungsdarlehen'!$C$16*12,0,IF(B16='Rechner Tilgungsdarlehen'!$C$12*12,D16,ROUND('Rechner Tilgungsdarlehen'!$C$10/(('Rechner Tilgungsdarlehen'!$C$12-'Rechner Tilgungsdarlehen'!$C$16)*12),2))))</f>
        <v>0</v>
      </c>
      <c r="F16" s="24">
        <f>IF(B16="","",ROUND(D16*'Rechner Tilgungsdarlehen'!$C$14/100/12,2))</f>
        <v>562.5</v>
      </c>
      <c r="G16" s="24">
        <f t="shared" si="2"/>
        <v>562.5</v>
      </c>
      <c r="H16" s="24">
        <f t="shared" si="3"/>
        <v>150000</v>
      </c>
      <c r="I16" s="19"/>
      <c r="J16" s="25" t="str">
        <f>IF(B16="","",IF(B16&lt;='Rechner Tilgungsdarlehen'!$C$16*12,"Tilgungsfrei","Tilgung"))</f>
        <v>Tilgungsfrei</v>
      </c>
    </row>
    <row r="17" spans="1:10" x14ac:dyDescent="0.55000000000000004">
      <c r="A17" s="19"/>
      <c r="B17" s="22">
        <f>IF(B16&gt;='Rechner Tilgungsdarlehen'!$C$12*12,"",B16+1)</f>
        <v>10</v>
      </c>
      <c r="C17" s="23">
        <f t="shared" si="0"/>
        <v>46327</v>
      </c>
      <c r="D17" s="24">
        <f t="shared" si="1"/>
        <v>150000</v>
      </c>
      <c r="E17" s="24">
        <f>IF(B17="","",IF(B17&lt;='Rechner Tilgungsdarlehen'!$C$16*12,0,IF(B17='Rechner Tilgungsdarlehen'!$C$12*12,D17,ROUND('Rechner Tilgungsdarlehen'!$C$10/(('Rechner Tilgungsdarlehen'!$C$12-'Rechner Tilgungsdarlehen'!$C$16)*12),2))))</f>
        <v>0</v>
      </c>
      <c r="F17" s="24">
        <f>IF(B17="","",ROUND(D17*'Rechner Tilgungsdarlehen'!$C$14/100/12,2))</f>
        <v>562.5</v>
      </c>
      <c r="G17" s="24">
        <f t="shared" si="2"/>
        <v>562.5</v>
      </c>
      <c r="H17" s="24">
        <f t="shared" si="3"/>
        <v>150000</v>
      </c>
      <c r="I17" s="19"/>
      <c r="J17" s="25" t="str">
        <f>IF(B17="","",IF(B17&lt;='Rechner Tilgungsdarlehen'!$C$16*12,"Tilgungsfrei","Tilgung"))</f>
        <v>Tilgungsfrei</v>
      </c>
    </row>
    <row r="18" spans="1:10" x14ac:dyDescent="0.55000000000000004">
      <c r="A18" s="19"/>
      <c r="B18" s="22">
        <f>IF(B17&gt;='Rechner Tilgungsdarlehen'!$C$12*12,"",B17+1)</f>
        <v>11</v>
      </c>
      <c r="C18" s="23">
        <f t="shared" si="0"/>
        <v>46357</v>
      </c>
      <c r="D18" s="24">
        <f t="shared" si="1"/>
        <v>150000</v>
      </c>
      <c r="E18" s="24">
        <f>IF(B18="","",IF(B18&lt;='Rechner Tilgungsdarlehen'!$C$16*12,0,IF(B18='Rechner Tilgungsdarlehen'!$C$12*12,D18,ROUND('Rechner Tilgungsdarlehen'!$C$10/(('Rechner Tilgungsdarlehen'!$C$12-'Rechner Tilgungsdarlehen'!$C$16)*12),2))))</f>
        <v>0</v>
      </c>
      <c r="F18" s="24">
        <f>IF(B18="","",ROUND(D18*'Rechner Tilgungsdarlehen'!$C$14/100/12,2))</f>
        <v>562.5</v>
      </c>
      <c r="G18" s="24">
        <f t="shared" si="2"/>
        <v>562.5</v>
      </c>
      <c r="H18" s="24">
        <f t="shared" si="3"/>
        <v>150000</v>
      </c>
      <c r="I18" s="19"/>
      <c r="J18" s="25" t="str">
        <f>IF(B18="","",IF(B18&lt;='Rechner Tilgungsdarlehen'!$C$16*12,"Tilgungsfrei","Tilgung"))</f>
        <v>Tilgungsfrei</v>
      </c>
    </row>
    <row r="19" spans="1:10" x14ac:dyDescent="0.55000000000000004">
      <c r="A19" s="19"/>
      <c r="B19" s="22">
        <f>IF(B18&gt;='Rechner Tilgungsdarlehen'!$C$12*12,"",B18+1)</f>
        <v>12</v>
      </c>
      <c r="C19" s="23">
        <f t="shared" si="0"/>
        <v>46388</v>
      </c>
      <c r="D19" s="24">
        <f t="shared" si="1"/>
        <v>150000</v>
      </c>
      <c r="E19" s="24">
        <f>IF(B19="","",IF(B19&lt;='Rechner Tilgungsdarlehen'!$C$16*12,0,IF(B19='Rechner Tilgungsdarlehen'!$C$12*12,D19,ROUND('Rechner Tilgungsdarlehen'!$C$10/(('Rechner Tilgungsdarlehen'!$C$12-'Rechner Tilgungsdarlehen'!$C$16)*12),2))))</f>
        <v>0</v>
      </c>
      <c r="F19" s="24">
        <f>IF(B19="","",ROUND(D19*'Rechner Tilgungsdarlehen'!$C$14/100/12,2))</f>
        <v>562.5</v>
      </c>
      <c r="G19" s="24">
        <f t="shared" si="2"/>
        <v>562.5</v>
      </c>
      <c r="H19" s="24">
        <f t="shared" si="3"/>
        <v>150000</v>
      </c>
      <c r="I19" s="19"/>
      <c r="J19" s="25" t="str">
        <f>IF(B19="","",IF(B19&lt;='Rechner Tilgungsdarlehen'!$C$16*12,"Tilgungsfrei","Tilgung"))</f>
        <v>Tilgungsfrei</v>
      </c>
    </row>
    <row r="20" spans="1:10" x14ac:dyDescent="0.55000000000000004">
      <c r="A20" s="19"/>
      <c r="B20" s="22">
        <f>IF(B19&gt;='Rechner Tilgungsdarlehen'!$C$12*12,"",B19+1)</f>
        <v>13</v>
      </c>
      <c r="C20" s="23">
        <f t="shared" si="0"/>
        <v>46419</v>
      </c>
      <c r="D20" s="24">
        <f t="shared" si="1"/>
        <v>150000</v>
      </c>
      <c r="E20" s="24">
        <f>IF(B20="","",IF(B20&lt;='Rechner Tilgungsdarlehen'!$C$16*12,0,IF(B20='Rechner Tilgungsdarlehen'!$C$12*12,D20,ROUND('Rechner Tilgungsdarlehen'!$C$10/(('Rechner Tilgungsdarlehen'!$C$12-'Rechner Tilgungsdarlehen'!$C$16)*12),2))))</f>
        <v>0</v>
      </c>
      <c r="F20" s="24">
        <f>IF(B20="","",ROUND(D20*'Rechner Tilgungsdarlehen'!$C$14/100/12,2))</f>
        <v>562.5</v>
      </c>
      <c r="G20" s="24">
        <f t="shared" si="2"/>
        <v>562.5</v>
      </c>
      <c r="H20" s="24">
        <f t="shared" si="3"/>
        <v>150000</v>
      </c>
      <c r="I20" s="19"/>
      <c r="J20" s="25" t="str">
        <f>IF(B20="","",IF(B20&lt;='Rechner Tilgungsdarlehen'!$C$16*12,"Tilgungsfrei","Tilgung"))</f>
        <v>Tilgungsfrei</v>
      </c>
    </row>
    <row r="21" spans="1:10" x14ac:dyDescent="0.55000000000000004">
      <c r="A21" s="19"/>
      <c r="B21" s="22">
        <f>IF(B20&gt;='Rechner Tilgungsdarlehen'!$C$12*12,"",B20+1)</f>
        <v>14</v>
      </c>
      <c r="C21" s="23">
        <f t="shared" si="0"/>
        <v>46447</v>
      </c>
      <c r="D21" s="24">
        <f t="shared" si="1"/>
        <v>150000</v>
      </c>
      <c r="E21" s="24">
        <f>IF(B21="","",IF(B21&lt;='Rechner Tilgungsdarlehen'!$C$16*12,0,IF(B21='Rechner Tilgungsdarlehen'!$C$12*12,D21,ROUND('Rechner Tilgungsdarlehen'!$C$10/(('Rechner Tilgungsdarlehen'!$C$12-'Rechner Tilgungsdarlehen'!$C$16)*12),2))))</f>
        <v>0</v>
      </c>
      <c r="F21" s="24">
        <f>IF(B21="","",ROUND(D21*'Rechner Tilgungsdarlehen'!$C$14/100/12,2))</f>
        <v>562.5</v>
      </c>
      <c r="G21" s="24">
        <f t="shared" si="2"/>
        <v>562.5</v>
      </c>
      <c r="H21" s="24">
        <f t="shared" si="3"/>
        <v>150000</v>
      </c>
      <c r="I21" s="19"/>
      <c r="J21" s="25" t="str">
        <f>IF(B21="","",IF(B21&lt;='Rechner Tilgungsdarlehen'!$C$16*12,"Tilgungsfrei","Tilgung"))</f>
        <v>Tilgungsfrei</v>
      </c>
    </row>
    <row r="22" spans="1:10" x14ac:dyDescent="0.55000000000000004">
      <c r="A22" s="19"/>
      <c r="B22" s="22">
        <f>IF(B21&gt;='Rechner Tilgungsdarlehen'!$C$12*12,"",B21+1)</f>
        <v>15</v>
      </c>
      <c r="C22" s="23">
        <f t="shared" si="0"/>
        <v>46478</v>
      </c>
      <c r="D22" s="24">
        <f t="shared" si="1"/>
        <v>150000</v>
      </c>
      <c r="E22" s="24">
        <f>IF(B22="","",IF(B22&lt;='Rechner Tilgungsdarlehen'!$C$16*12,0,IF(B22='Rechner Tilgungsdarlehen'!$C$12*12,D22,ROUND('Rechner Tilgungsdarlehen'!$C$10/(('Rechner Tilgungsdarlehen'!$C$12-'Rechner Tilgungsdarlehen'!$C$16)*12),2))))</f>
        <v>0</v>
      </c>
      <c r="F22" s="24">
        <f>IF(B22="","",ROUND(D22*'Rechner Tilgungsdarlehen'!$C$14/100/12,2))</f>
        <v>562.5</v>
      </c>
      <c r="G22" s="24">
        <f t="shared" si="2"/>
        <v>562.5</v>
      </c>
      <c r="H22" s="24">
        <f t="shared" si="3"/>
        <v>150000</v>
      </c>
      <c r="I22" s="19"/>
      <c r="J22" s="25" t="str">
        <f>IF(B22="","",IF(B22&lt;='Rechner Tilgungsdarlehen'!$C$16*12,"Tilgungsfrei","Tilgung"))</f>
        <v>Tilgungsfrei</v>
      </c>
    </row>
    <row r="23" spans="1:10" x14ac:dyDescent="0.55000000000000004">
      <c r="A23" s="19"/>
      <c r="B23" s="22">
        <f>IF(B22&gt;='Rechner Tilgungsdarlehen'!$C$12*12,"",B22+1)</f>
        <v>16</v>
      </c>
      <c r="C23" s="23">
        <f t="shared" si="0"/>
        <v>46508</v>
      </c>
      <c r="D23" s="24">
        <f t="shared" si="1"/>
        <v>150000</v>
      </c>
      <c r="E23" s="24">
        <f>IF(B23="","",IF(B23&lt;='Rechner Tilgungsdarlehen'!$C$16*12,0,IF(B23='Rechner Tilgungsdarlehen'!$C$12*12,D23,ROUND('Rechner Tilgungsdarlehen'!$C$10/(('Rechner Tilgungsdarlehen'!$C$12-'Rechner Tilgungsdarlehen'!$C$16)*12),2))))</f>
        <v>0</v>
      </c>
      <c r="F23" s="24">
        <f>IF(B23="","",ROUND(D23*'Rechner Tilgungsdarlehen'!$C$14/100/12,2))</f>
        <v>562.5</v>
      </c>
      <c r="G23" s="24">
        <f t="shared" si="2"/>
        <v>562.5</v>
      </c>
      <c r="H23" s="24">
        <f t="shared" si="3"/>
        <v>150000</v>
      </c>
      <c r="I23" s="19"/>
      <c r="J23" s="25" t="str">
        <f>IF(B23="","",IF(B23&lt;='Rechner Tilgungsdarlehen'!$C$16*12,"Tilgungsfrei","Tilgung"))</f>
        <v>Tilgungsfrei</v>
      </c>
    </row>
    <row r="24" spans="1:10" x14ac:dyDescent="0.55000000000000004">
      <c r="A24" s="19"/>
      <c r="B24" s="22">
        <f>IF(B23&gt;='Rechner Tilgungsdarlehen'!$C$12*12,"",B23+1)</f>
        <v>17</v>
      </c>
      <c r="C24" s="23">
        <f t="shared" si="0"/>
        <v>46539</v>
      </c>
      <c r="D24" s="24">
        <f t="shared" si="1"/>
        <v>150000</v>
      </c>
      <c r="E24" s="24">
        <f>IF(B24="","",IF(B24&lt;='Rechner Tilgungsdarlehen'!$C$16*12,0,IF(B24='Rechner Tilgungsdarlehen'!$C$12*12,D24,ROUND('Rechner Tilgungsdarlehen'!$C$10/(('Rechner Tilgungsdarlehen'!$C$12-'Rechner Tilgungsdarlehen'!$C$16)*12),2))))</f>
        <v>0</v>
      </c>
      <c r="F24" s="24">
        <f>IF(B24="","",ROUND(D24*'Rechner Tilgungsdarlehen'!$C$14/100/12,2))</f>
        <v>562.5</v>
      </c>
      <c r="G24" s="24">
        <f t="shared" si="2"/>
        <v>562.5</v>
      </c>
      <c r="H24" s="24">
        <f t="shared" si="3"/>
        <v>150000</v>
      </c>
      <c r="I24" s="19"/>
      <c r="J24" s="25" t="str">
        <f>IF(B24="","",IF(B24&lt;='Rechner Tilgungsdarlehen'!$C$16*12,"Tilgungsfrei","Tilgung"))</f>
        <v>Tilgungsfrei</v>
      </c>
    </row>
    <row r="25" spans="1:10" x14ac:dyDescent="0.55000000000000004">
      <c r="A25" s="19"/>
      <c r="B25" s="22">
        <f>IF(B24&gt;='Rechner Tilgungsdarlehen'!$C$12*12,"",B24+1)</f>
        <v>18</v>
      </c>
      <c r="C25" s="23">
        <f t="shared" si="0"/>
        <v>46569</v>
      </c>
      <c r="D25" s="24">
        <f t="shared" si="1"/>
        <v>150000</v>
      </c>
      <c r="E25" s="24">
        <f>IF(B25="","",IF(B25&lt;='Rechner Tilgungsdarlehen'!$C$16*12,0,IF(B25='Rechner Tilgungsdarlehen'!$C$12*12,D25,ROUND('Rechner Tilgungsdarlehen'!$C$10/(('Rechner Tilgungsdarlehen'!$C$12-'Rechner Tilgungsdarlehen'!$C$16)*12),2))))</f>
        <v>0</v>
      </c>
      <c r="F25" s="24">
        <f>IF(B25="","",ROUND(D25*'Rechner Tilgungsdarlehen'!$C$14/100/12,2))</f>
        <v>562.5</v>
      </c>
      <c r="G25" s="24">
        <f t="shared" si="2"/>
        <v>562.5</v>
      </c>
      <c r="H25" s="24">
        <f t="shared" si="3"/>
        <v>150000</v>
      </c>
      <c r="I25" s="19"/>
      <c r="J25" s="25" t="str">
        <f>IF(B25="","",IF(B25&lt;='Rechner Tilgungsdarlehen'!$C$16*12,"Tilgungsfrei","Tilgung"))</f>
        <v>Tilgungsfrei</v>
      </c>
    </row>
    <row r="26" spans="1:10" x14ac:dyDescent="0.55000000000000004">
      <c r="A26" s="19"/>
      <c r="B26" s="22">
        <f>IF(B25&gt;='Rechner Tilgungsdarlehen'!$C$12*12,"",B25+1)</f>
        <v>19</v>
      </c>
      <c r="C26" s="23">
        <f t="shared" si="0"/>
        <v>46600</v>
      </c>
      <c r="D26" s="24">
        <f t="shared" si="1"/>
        <v>150000</v>
      </c>
      <c r="E26" s="24">
        <f>IF(B26="","",IF(B26&lt;='Rechner Tilgungsdarlehen'!$C$16*12,0,IF(B26='Rechner Tilgungsdarlehen'!$C$12*12,D26,ROUND('Rechner Tilgungsdarlehen'!$C$10/(('Rechner Tilgungsdarlehen'!$C$12-'Rechner Tilgungsdarlehen'!$C$16)*12),2))))</f>
        <v>0</v>
      </c>
      <c r="F26" s="24">
        <f>IF(B26="","",ROUND(D26*'Rechner Tilgungsdarlehen'!$C$14/100/12,2))</f>
        <v>562.5</v>
      </c>
      <c r="G26" s="24">
        <f t="shared" si="2"/>
        <v>562.5</v>
      </c>
      <c r="H26" s="24">
        <f t="shared" si="3"/>
        <v>150000</v>
      </c>
      <c r="I26" s="19"/>
      <c r="J26" s="25" t="str">
        <f>IF(B26="","",IF(B26&lt;='Rechner Tilgungsdarlehen'!$C$16*12,"Tilgungsfrei","Tilgung"))</f>
        <v>Tilgungsfrei</v>
      </c>
    </row>
    <row r="27" spans="1:10" x14ac:dyDescent="0.55000000000000004">
      <c r="A27" s="19"/>
      <c r="B27" s="22">
        <f>IF(B26&gt;='Rechner Tilgungsdarlehen'!$C$12*12,"",B26+1)</f>
        <v>20</v>
      </c>
      <c r="C27" s="23">
        <f t="shared" si="0"/>
        <v>46631</v>
      </c>
      <c r="D27" s="24">
        <f t="shared" si="1"/>
        <v>150000</v>
      </c>
      <c r="E27" s="24">
        <f>IF(B27="","",IF(B27&lt;='Rechner Tilgungsdarlehen'!$C$16*12,0,IF(B27='Rechner Tilgungsdarlehen'!$C$12*12,D27,ROUND('Rechner Tilgungsdarlehen'!$C$10/(('Rechner Tilgungsdarlehen'!$C$12-'Rechner Tilgungsdarlehen'!$C$16)*12),2))))</f>
        <v>0</v>
      </c>
      <c r="F27" s="24">
        <f>IF(B27="","",ROUND(D27*'Rechner Tilgungsdarlehen'!$C$14/100/12,2))</f>
        <v>562.5</v>
      </c>
      <c r="G27" s="24">
        <f t="shared" si="2"/>
        <v>562.5</v>
      </c>
      <c r="H27" s="24">
        <f t="shared" si="3"/>
        <v>150000</v>
      </c>
      <c r="I27" s="19"/>
      <c r="J27" s="25" t="str">
        <f>IF(B27="","",IF(B27&lt;='Rechner Tilgungsdarlehen'!$C$16*12,"Tilgungsfrei","Tilgung"))</f>
        <v>Tilgungsfrei</v>
      </c>
    </row>
    <row r="28" spans="1:10" x14ac:dyDescent="0.55000000000000004">
      <c r="A28" s="19"/>
      <c r="B28" s="22">
        <f>IF(B27&gt;='Rechner Tilgungsdarlehen'!$C$12*12,"",B27+1)</f>
        <v>21</v>
      </c>
      <c r="C28" s="23">
        <f t="shared" si="0"/>
        <v>46661</v>
      </c>
      <c r="D28" s="24">
        <f t="shared" si="1"/>
        <v>150000</v>
      </c>
      <c r="E28" s="24">
        <f>IF(B28="","",IF(B28&lt;='Rechner Tilgungsdarlehen'!$C$16*12,0,IF(B28='Rechner Tilgungsdarlehen'!$C$12*12,D28,ROUND('Rechner Tilgungsdarlehen'!$C$10/(('Rechner Tilgungsdarlehen'!$C$12-'Rechner Tilgungsdarlehen'!$C$16)*12),2))))</f>
        <v>0</v>
      </c>
      <c r="F28" s="24">
        <f>IF(B28="","",ROUND(D28*'Rechner Tilgungsdarlehen'!$C$14/100/12,2))</f>
        <v>562.5</v>
      </c>
      <c r="G28" s="24">
        <f t="shared" si="2"/>
        <v>562.5</v>
      </c>
      <c r="H28" s="24">
        <f t="shared" si="3"/>
        <v>150000</v>
      </c>
      <c r="I28" s="19"/>
      <c r="J28" s="25" t="str">
        <f>IF(B28="","",IF(B28&lt;='Rechner Tilgungsdarlehen'!$C$16*12,"Tilgungsfrei","Tilgung"))</f>
        <v>Tilgungsfrei</v>
      </c>
    </row>
    <row r="29" spans="1:10" x14ac:dyDescent="0.55000000000000004">
      <c r="A29" s="19"/>
      <c r="B29" s="22">
        <f>IF(B28&gt;='Rechner Tilgungsdarlehen'!$C$12*12,"",B28+1)</f>
        <v>22</v>
      </c>
      <c r="C29" s="23">
        <f t="shared" si="0"/>
        <v>46692</v>
      </c>
      <c r="D29" s="24">
        <f t="shared" si="1"/>
        <v>150000</v>
      </c>
      <c r="E29" s="24">
        <f>IF(B29="","",IF(B29&lt;='Rechner Tilgungsdarlehen'!$C$16*12,0,IF(B29='Rechner Tilgungsdarlehen'!$C$12*12,D29,ROUND('Rechner Tilgungsdarlehen'!$C$10/(('Rechner Tilgungsdarlehen'!$C$12-'Rechner Tilgungsdarlehen'!$C$16)*12),2))))</f>
        <v>0</v>
      </c>
      <c r="F29" s="24">
        <f>IF(B29="","",ROUND(D29*'Rechner Tilgungsdarlehen'!$C$14/100/12,2))</f>
        <v>562.5</v>
      </c>
      <c r="G29" s="24">
        <f t="shared" si="2"/>
        <v>562.5</v>
      </c>
      <c r="H29" s="24">
        <f t="shared" si="3"/>
        <v>150000</v>
      </c>
      <c r="I29" s="19"/>
      <c r="J29" s="25" t="str">
        <f>IF(B29="","",IF(B29&lt;='Rechner Tilgungsdarlehen'!$C$16*12,"Tilgungsfrei","Tilgung"))</f>
        <v>Tilgungsfrei</v>
      </c>
    </row>
    <row r="30" spans="1:10" x14ac:dyDescent="0.55000000000000004">
      <c r="A30" s="19"/>
      <c r="B30" s="22">
        <f>IF(B29&gt;='Rechner Tilgungsdarlehen'!$C$12*12,"",B29+1)</f>
        <v>23</v>
      </c>
      <c r="C30" s="23">
        <f t="shared" si="0"/>
        <v>46722</v>
      </c>
      <c r="D30" s="24">
        <f t="shared" si="1"/>
        <v>150000</v>
      </c>
      <c r="E30" s="24">
        <f>IF(B30="","",IF(B30&lt;='Rechner Tilgungsdarlehen'!$C$16*12,0,IF(B30='Rechner Tilgungsdarlehen'!$C$12*12,D30,ROUND('Rechner Tilgungsdarlehen'!$C$10/(('Rechner Tilgungsdarlehen'!$C$12-'Rechner Tilgungsdarlehen'!$C$16)*12),2))))</f>
        <v>0</v>
      </c>
      <c r="F30" s="24">
        <f>IF(B30="","",ROUND(D30*'Rechner Tilgungsdarlehen'!$C$14/100/12,2))</f>
        <v>562.5</v>
      </c>
      <c r="G30" s="24">
        <f t="shared" si="2"/>
        <v>562.5</v>
      </c>
      <c r="H30" s="24">
        <f t="shared" si="3"/>
        <v>150000</v>
      </c>
      <c r="I30" s="19"/>
      <c r="J30" s="25" t="str">
        <f>IF(B30="","",IF(B30&lt;='Rechner Tilgungsdarlehen'!$C$16*12,"Tilgungsfrei","Tilgung"))</f>
        <v>Tilgungsfrei</v>
      </c>
    </row>
    <row r="31" spans="1:10" x14ac:dyDescent="0.55000000000000004">
      <c r="A31" s="19"/>
      <c r="B31" s="22">
        <f>IF(B30&gt;='Rechner Tilgungsdarlehen'!$C$12*12,"",B30+1)</f>
        <v>24</v>
      </c>
      <c r="C31" s="23">
        <f t="shared" si="0"/>
        <v>46753</v>
      </c>
      <c r="D31" s="24">
        <f t="shared" si="1"/>
        <v>150000</v>
      </c>
      <c r="E31" s="24">
        <f>IF(B31="","",IF(B31&lt;='Rechner Tilgungsdarlehen'!$C$16*12,0,IF(B31='Rechner Tilgungsdarlehen'!$C$12*12,D31,ROUND('Rechner Tilgungsdarlehen'!$C$10/(('Rechner Tilgungsdarlehen'!$C$12-'Rechner Tilgungsdarlehen'!$C$16)*12),2))))</f>
        <v>0</v>
      </c>
      <c r="F31" s="24">
        <f>IF(B31="","",ROUND(D31*'Rechner Tilgungsdarlehen'!$C$14/100/12,2))</f>
        <v>562.5</v>
      </c>
      <c r="G31" s="24">
        <f t="shared" si="2"/>
        <v>562.5</v>
      </c>
      <c r="H31" s="24">
        <f t="shared" si="3"/>
        <v>150000</v>
      </c>
      <c r="I31" s="19"/>
      <c r="J31" s="25" t="str">
        <f>IF(B31="","",IF(B31&lt;='Rechner Tilgungsdarlehen'!$C$16*12,"Tilgungsfrei","Tilgung"))</f>
        <v>Tilgungsfrei</v>
      </c>
    </row>
    <row r="32" spans="1:10" x14ac:dyDescent="0.55000000000000004">
      <c r="A32" s="19"/>
      <c r="B32" s="22">
        <f>IF(B31&gt;='Rechner Tilgungsdarlehen'!$C$12*12,"",B31+1)</f>
        <v>25</v>
      </c>
      <c r="C32" s="23">
        <f t="shared" si="0"/>
        <v>46784</v>
      </c>
      <c r="D32" s="24">
        <f t="shared" si="1"/>
        <v>150000</v>
      </c>
      <c r="E32" s="24">
        <f>IF(B32="","",IF(B32&lt;='Rechner Tilgungsdarlehen'!$C$16*12,0,IF(B32='Rechner Tilgungsdarlehen'!$C$12*12,D32,ROUND('Rechner Tilgungsdarlehen'!$C$10/(('Rechner Tilgungsdarlehen'!$C$12-'Rechner Tilgungsdarlehen'!$C$16)*12),2))))</f>
        <v>1562.5</v>
      </c>
      <c r="F32" s="24">
        <f>IF(B32="","",ROUND(D32*'Rechner Tilgungsdarlehen'!$C$14/100/12,2))</f>
        <v>562.5</v>
      </c>
      <c r="G32" s="24">
        <f t="shared" si="2"/>
        <v>2125</v>
      </c>
      <c r="H32" s="24">
        <f t="shared" si="3"/>
        <v>148437.5</v>
      </c>
      <c r="I32" s="19"/>
      <c r="J32" s="25" t="str">
        <f>IF(B32="","",IF(B32&lt;='Rechner Tilgungsdarlehen'!$C$16*12,"Tilgungsfrei","Tilgung"))</f>
        <v>Tilgung</v>
      </c>
    </row>
    <row r="33" spans="1:10" x14ac:dyDescent="0.55000000000000004">
      <c r="A33" s="19"/>
      <c r="B33" s="22">
        <f>IF(B32&gt;='Rechner Tilgungsdarlehen'!$C$12*12,"",B32+1)</f>
        <v>26</v>
      </c>
      <c r="C33" s="23">
        <f t="shared" si="0"/>
        <v>46813</v>
      </c>
      <c r="D33" s="24">
        <f t="shared" si="1"/>
        <v>148437.5</v>
      </c>
      <c r="E33" s="24">
        <f>IF(B33="","",IF(B33&lt;='Rechner Tilgungsdarlehen'!$C$16*12,0,IF(B33='Rechner Tilgungsdarlehen'!$C$12*12,D33,ROUND('Rechner Tilgungsdarlehen'!$C$10/(('Rechner Tilgungsdarlehen'!$C$12-'Rechner Tilgungsdarlehen'!$C$16)*12),2))))</f>
        <v>1562.5</v>
      </c>
      <c r="F33" s="24">
        <f>IF(B33="","",ROUND(D33*'Rechner Tilgungsdarlehen'!$C$14/100/12,2))</f>
        <v>556.64</v>
      </c>
      <c r="G33" s="24">
        <f t="shared" si="2"/>
        <v>2119.14</v>
      </c>
      <c r="H33" s="24">
        <f t="shared" si="3"/>
        <v>146875</v>
      </c>
      <c r="I33" s="19"/>
      <c r="J33" s="25" t="str">
        <f>IF(B33="","",IF(B33&lt;='Rechner Tilgungsdarlehen'!$C$16*12,"Tilgungsfrei","Tilgung"))</f>
        <v>Tilgung</v>
      </c>
    </row>
    <row r="34" spans="1:10" x14ac:dyDescent="0.55000000000000004">
      <c r="A34" s="19"/>
      <c r="B34" s="22">
        <f>IF(B33&gt;='Rechner Tilgungsdarlehen'!$C$12*12,"",B33+1)</f>
        <v>27</v>
      </c>
      <c r="C34" s="23">
        <f t="shared" si="0"/>
        <v>46844</v>
      </c>
      <c r="D34" s="24">
        <f t="shared" si="1"/>
        <v>146875</v>
      </c>
      <c r="E34" s="24">
        <f>IF(B34="","",IF(B34&lt;='Rechner Tilgungsdarlehen'!$C$16*12,0,IF(B34='Rechner Tilgungsdarlehen'!$C$12*12,D34,ROUND('Rechner Tilgungsdarlehen'!$C$10/(('Rechner Tilgungsdarlehen'!$C$12-'Rechner Tilgungsdarlehen'!$C$16)*12),2))))</f>
        <v>1562.5</v>
      </c>
      <c r="F34" s="24">
        <f>IF(B34="","",ROUND(D34*'Rechner Tilgungsdarlehen'!$C$14/100/12,2))</f>
        <v>550.78</v>
      </c>
      <c r="G34" s="24">
        <f t="shared" si="2"/>
        <v>2113.2799999999997</v>
      </c>
      <c r="H34" s="24">
        <f t="shared" si="3"/>
        <v>145312.5</v>
      </c>
      <c r="I34" s="19"/>
      <c r="J34" s="25" t="str">
        <f>IF(B34="","",IF(B34&lt;='Rechner Tilgungsdarlehen'!$C$16*12,"Tilgungsfrei","Tilgung"))</f>
        <v>Tilgung</v>
      </c>
    </row>
    <row r="35" spans="1:10" x14ac:dyDescent="0.55000000000000004">
      <c r="A35" s="19"/>
      <c r="B35" s="22">
        <f>IF(B34&gt;='Rechner Tilgungsdarlehen'!$C$12*12,"",B34+1)</f>
        <v>28</v>
      </c>
      <c r="C35" s="23">
        <f t="shared" si="0"/>
        <v>46874</v>
      </c>
      <c r="D35" s="24">
        <f t="shared" si="1"/>
        <v>145312.5</v>
      </c>
      <c r="E35" s="24">
        <f>IF(B35="","",IF(B35&lt;='Rechner Tilgungsdarlehen'!$C$16*12,0,IF(B35='Rechner Tilgungsdarlehen'!$C$12*12,D35,ROUND('Rechner Tilgungsdarlehen'!$C$10/(('Rechner Tilgungsdarlehen'!$C$12-'Rechner Tilgungsdarlehen'!$C$16)*12),2))))</f>
        <v>1562.5</v>
      </c>
      <c r="F35" s="24">
        <f>IF(B35="","",ROUND(D35*'Rechner Tilgungsdarlehen'!$C$14/100/12,2))</f>
        <v>544.91999999999996</v>
      </c>
      <c r="G35" s="24">
        <f t="shared" si="2"/>
        <v>2107.42</v>
      </c>
      <c r="H35" s="24">
        <f t="shared" si="3"/>
        <v>143750</v>
      </c>
      <c r="I35" s="19"/>
      <c r="J35" s="25" t="str">
        <f>IF(B35="","",IF(B35&lt;='Rechner Tilgungsdarlehen'!$C$16*12,"Tilgungsfrei","Tilgung"))</f>
        <v>Tilgung</v>
      </c>
    </row>
    <row r="36" spans="1:10" x14ac:dyDescent="0.55000000000000004">
      <c r="A36" s="19"/>
      <c r="B36" s="22">
        <f>IF(B35&gt;='Rechner Tilgungsdarlehen'!$C$12*12,"",B35+1)</f>
        <v>29</v>
      </c>
      <c r="C36" s="23">
        <f t="shared" si="0"/>
        <v>46905</v>
      </c>
      <c r="D36" s="24">
        <f t="shared" si="1"/>
        <v>143750</v>
      </c>
      <c r="E36" s="24">
        <f>IF(B36="","",IF(B36&lt;='Rechner Tilgungsdarlehen'!$C$16*12,0,IF(B36='Rechner Tilgungsdarlehen'!$C$12*12,D36,ROUND('Rechner Tilgungsdarlehen'!$C$10/(('Rechner Tilgungsdarlehen'!$C$12-'Rechner Tilgungsdarlehen'!$C$16)*12),2))))</f>
        <v>1562.5</v>
      </c>
      <c r="F36" s="24">
        <f>IF(B36="","",ROUND(D36*'Rechner Tilgungsdarlehen'!$C$14/100/12,2))</f>
        <v>539.05999999999995</v>
      </c>
      <c r="G36" s="24">
        <f t="shared" si="2"/>
        <v>2101.56</v>
      </c>
      <c r="H36" s="24">
        <f t="shared" si="3"/>
        <v>142187.5</v>
      </c>
      <c r="I36" s="19"/>
      <c r="J36" s="25" t="str">
        <f>IF(B36="","",IF(B36&lt;='Rechner Tilgungsdarlehen'!$C$16*12,"Tilgungsfrei","Tilgung"))</f>
        <v>Tilgung</v>
      </c>
    </row>
    <row r="37" spans="1:10" x14ac:dyDescent="0.55000000000000004">
      <c r="A37" s="19"/>
      <c r="B37" s="22">
        <f>IF(B36&gt;='Rechner Tilgungsdarlehen'!$C$12*12,"",B36+1)</f>
        <v>30</v>
      </c>
      <c r="C37" s="23">
        <f t="shared" si="0"/>
        <v>46935</v>
      </c>
      <c r="D37" s="24">
        <f t="shared" si="1"/>
        <v>142187.5</v>
      </c>
      <c r="E37" s="24">
        <f>IF(B37="","",IF(B37&lt;='Rechner Tilgungsdarlehen'!$C$16*12,0,IF(B37='Rechner Tilgungsdarlehen'!$C$12*12,D37,ROUND('Rechner Tilgungsdarlehen'!$C$10/(('Rechner Tilgungsdarlehen'!$C$12-'Rechner Tilgungsdarlehen'!$C$16)*12),2))))</f>
        <v>1562.5</v>
      </c>
      <c r="F37" s="24">
        <f>IF(B37="","",ROUND(D37*'Rechner Tilgungsdarlehen'!$C$14/100/12,2))</f>
        <v>533.20000000000005</v>
      </c>
      <c r="G37" s="24">
        <f t="shared" si="2"/>
        <v>2095.6999999999998</v>
      </c>
      <c r="H37" s="24">
        <f t="shared" si="3"/>
        <v>140625</v>
      </c>
      <c r="I37" s="19"/>
      <c r="J37" s="25" t="str">
        <f>IF(B37="","",IF(B37&lt;='Rechner Tilgungsdarlehen'!$C$16*12,"Tilgungsfrei","Tilgung"))</f>
        <v>Tilgung</v>
      </c>
    </row>
    <row r="38" spans="1:10" x14ac:dyDescent="0.55000000000000004">
      <c r="A38" s="19"/>
      <c r="B38" s="22">
        <f>IF(B37&gt;='Rechner Tilgungsdarlehen'!$C$12*12,"",B37+1)</f>
        <v>31</v>
      </c>
      <c r="C38" s="23">
        <f t="shared" si="0"/>
        <v>46966</v>
      </c>
      <c r="D38" s="24">
        <f t="shared" si="1"/>
        <v>140625</v>
      </c>
      <c r="E38" s="24">
        <f>IF(B38="","",IF(B38&lt;='Rechner Tilgungsdarlehen'!$C$16*12,0,IF(B38='Rechner Tilgungsdarlehen'!$C$12*12,D38,ROUND('Rechner Tilgungsdarlehen'!$C$10/(('Rechner Tilgungsdarlehen'!$C$12-'Rechner Tilgungsdarlehen'!$C$16)*12),2))))</f>
        <v>1562.5</v>
      </c>
      <c r="F38" s="24">
        <f>IF(B38="","",ROUND(D38*'Rechner Tilgungsdarlehen'!$C$14/100/12,2))</f>
        <v>527.34</v>
      </c>
      <c r="G38" s="24">
        <f t="shared" si="2"/>
        <v>2089.84</v>
      </c>
      <c r="H38" s="24">
        <f t="shared" si="3"/>
        <v>139062.5</v>
      </c>
      <c r="I38" s="19"/>
      <c r="J38" s="25" t="str">
        <f>IF(B38="","",IF(B38&lt;='Rechner Tilgungsdarlehen'!$C$16*12,"Tilgungsfrei","Tilgung"))</f>
        <v>Tilgung</v>
      </c>
    </row>
    <row r="39" spans="1:10" x14ac:dyDescent="0.55000000000000004">
      <c r="A39" s="19"/>
      <c r="B39" s="22">
        <f>IF(B38&gt;='Rechner Tilgungsdarlehen'!$C$12*12,"",B38+1)</f>
        <v>32</v>
      </c>
      <c r="C39" s="23">
        <f t="shared" si="0"/>
        <v>46997</v>
      </c>
      <c r="D39" s="24">
        <f t="shared" si="1"/>
        <v>139062.5</v>
      </c>
      <c r="E39" s="24">
        <f>IF(B39="","",IF(B39&lt;='Rechner Tilgungsdarlehen'!$C$16*12,0,IF(B39='Rechner Tilgungsdarlehen'!$C$12*12,D39,ROUND('Rechner Tilgungsdarlehen'!$C$10/(('Rechner Tilgungsdarlehen'!$C$12-'Rechner Tilgungsdarlehen'!$C$16)*12),2))))</f>
        <v>1562.5</v>
      </c>
      <c r="F39" s="24">
        <f>IF(B39="","",ROUND(D39*'Rechner Tilgungsdarlehen'!$C$14/100/12,2))</f>
        <v>521.48</v>
      </c>
      <c r="G39" s="24">
        <f t="shared" si="2"/>
        <v>2083.98</v>
      </c>
      <c r="H39" s="24">
        <f t="shared" si="3"/>
        <v>137500</v>
      </c>
      <c r="I39" s="19"/>
      <c r="J39" s="25" t="str">
        <f>IF(B39="","",IF(B39&lt;='Rechner Tilgungsdarlehen'!$C$16*12,"Tilgungsfrei","Tilgung"))</f>
        <v>Tilgung</v>
      </c>
    </row>
    <row r="40" spans="1:10" x14ac:dyDescent="0.55000000000000004">
      <c r="A40" s="19"/>
      <c r="B40" s="22">
        <f>IF(B39&gt;='Rechner Tilgungsdarlehen'!$C$12*12,"",B39+1)</f>
        <v>33</v>
      </c>
      <c r="C40" s="23">
        <f t="shared" si="0"/>
        <v>47027</v>
      </c>
      <c r="D40" s="24">
        <f t="shared" si="1"/>
        <v>137500</v>
      </c>
      <c r="E40" s="24">
        <f>IF(B40="","",IF(B40&lt;='Rechner Tilgungsdarlehen'!$C$16*12,0,IF(B40='Rechner Tilgungsdarlehen'!$C$12*12,D40,ROUND('Rechner Tilgungsdarlehen'!$C$10/(('Rechner Tilgungsdarlehen'!$C$12-'Rechner Tilgungsdarlehen'!$C$16)*12),2))))</f>
        <v>1562.5</v>
      </c>
      <c r="F40" s="24">
        <f>IF(B40="","",ROUND(D40*'Rechner Tilgungsdarlehen'!$C$14/100/12,2))</f>
        <v>515.63</v>
      </c>
      <c r="G40" s="24">
        <f t="shared" si="2"/>
        <v>2078.13</v>
      </c>
      <c r="H40" s="24">
        <f t="shared" si="3"/>
        <v>135937.5</v>
      </c>
      <c r="I40" s="19"/>
      <c r="J40" s="25" t="str">
        <f>IF(B40="","",IF(B40&lt;='Rechner Tilgungsdarlehen'!$C$16*12,"Tilgungsfrei","Tilgung"))</f>
        <v>Tilgung</v>
      </c>
    </row>
    <row r="41" spans="1:10" x14ac:dyDescent="0.55000000000000004">
      <c r="A41" s="19"/>
      <c r="B41" s="22">
        <f>IF(B40&gt;='Rechner Tilgungsdarlehen'!$C$12*12,"",B40+1)</f>
        <v>34</v>
      </c>
      <c r="C41" s="23">
        <f t="shared" si="0"/>
        <v>47058</v>
      </c>
      <c r="D41" s="24">
        <f t="shared" si="1"/>
        <v>135937.5</v>
      </c>
      <c r="E41" s="24">
        <f>IF(B41="","",IF(B41&lt;='Rechner Tilgungsdarlehen'!$C$16*12,0,IF(B41='Rechner Tilgungsdarlehen'!$C$12*12,D41,ROUND('Rechner Tilgungsdarlehen'!$C$10/(('Rechner Tilgungsdarlehen'!$C$12-'Rechner Tilgungsdarlehen'!$C$16)*12),2))))</f>
        <v>1562.5</v>
      </c>
      <c r="F41" s="24">
        <f>IF(B41="","",ROUND(D41*'Rechner Tilgungsdarlehen'!$C$14/100/12,2))</f>
        <v>509.77</v>
      </c>
      <c r="G41" s="24">
        <f t="shared" si="2"/>
        <v>2072.27</v>
      </c>
      <c r="H41" s="24">
        <f t="shared" si="3"/>
        <v>134375</v>
      </c>
      <c r="I41" s="19"/>
      <c r="J41" s="25" t="str">
        <f>IF(B41="","",IF(B41&lt;='Rechner Tilgungsdarlehen'!$C$16*12,"Tilgungsfrei","Tilgung"))</f>
        <v>Tilgung</v>
      </c>
    </row>
    <row r="42" spans="1:10" x14ac:dyDescent="0.55000000000000004">
      <c r="A42" s="19"/>
      <c r="B42" s="22">
        <f>IF(B41&gt;='Rechner Tilgungsdarlehen'!$C$12*12,"",B41+1)</f>
        <v>35</v>
      </c>
      <c r="C42" s="23">
        <f t="shared" si="0"/>
        <v>47088</v>
      </c>
      <c r="D42" s="24">
        <f t="shared" si="1"/>
        <v>134375</v>
      </c>
      <c r="E42" s="24">
        <f>IF(B42="","",IF(B42&lt;='Rechner Tilgungsdarlehen'!$C$16*12,0,IF(B42='Rechner Tilgungsdarlehen'!$C$12*12,D42,ROUND('Rechner Tilgungsdarlehen'!$C$10/(('Rechner Tilgungsdarlehen'!$C$12-'Rechner Tilgungsdarlehen'!$C$16)*12),2))))</f>
        <v>1562.5</v>
      </c>
      <c r="F42" s="24">
        <f>IF(B42="","",ROUND(D42*'Rechner Tilgungsdarlehen'!$C$14/100/12,2))</f>
        <v>503.91</v>
      </c>
      <c r="G42" s="24">
        <f t="shared" si="2"/>
        <v>2066.41</v>
      </c>
      <c r="H42" s="24">
        <f t="shared" si="3"/>
        <v>132812.5</v>
      </c>
      <c r="I42" s="19"/>
      <c r="J42" s="25" t="str">
        <f>IF(B42="","",IF(B42&lt;='Rechner Tilgungsdarlehen'!$C$16*12,"Tilgungsfrei","Tilgung"))</f>
        <v>Tilgung</v>
      </c>
    </row>
    <row r="43" spans="1:10" x14ac:dyDescent="0.55000000000000004">
      <c r="A43" s="19"/>
      <c r="B43" s="22">
        <f>IF(B42&gt;='Rechner Tilgungsdarlehen'!$C$12*12,"",B42+1)</f>
        <v>36</v>
      </c>
      <c r="C43" s="23">
        <f t="shared" si="0"/>
        <v>47119</v>
      </c>
      <c r="D43" s="24">
        <f t="shared" si="1"/>
        <v>132812.5</v>
      </c>
      <c r="E43" s="24">
        <f>IF(B43="","",IF(B43&lt;='Rechner Tilgungsdarlehen'!$C$16*12,0,IF(B43='Rechner Tilgungsdarlehen'!$C$12*12,D43,ROUND('Rechner Tilgungsdarlehen'!$C$10/(('Rechner Tilgungsdarlehen'!$C$12-'Rechner Tilgungsdarlehen'!$C$16)*12),2))))</f>
        <v>1562.5</v>
      </c>
      <c r="F43" s="24">
        <f>IF(B43="","",ROUND(D43*'Rechner Tilgungsdarlehen'!$C$14/100/12,2))</f>
        <v>498.05</v>
      </c>
      <c r="G43" s="24">
        <f t="shared" si="2"/>
        <v>2060.5500000000002</v>
      </c>
      <c r="H43" s="24">
        <f t="shared" si="3"/>
        <v>131250</v>
      </c>
      <c r="I43" s="19"/>
      <c r="J43" s="25" t="str">
        <f>IF(B43="","",IF(B43&lt;='Rechner Tilgungsdarlehen'!$C$16*12,"Tilgungsfrei","Tilgung"))</f>
        <v>Tilgung</v>
      </c>
    </row>
    <row r="44" spans="1:10" x14ac:dyDescent="0.55000000000000004">
      <c r="A44" s="19"/>
      <c r="B44" s="22">
        <f>IF(B43&gt;='Rechner Tilgungsdarlehen'!$C$12*12,"",B43+1)</f>
        <v>37</v>
      </c>
      <c r="C44" s="23">
        <f t="shared" si="0"/>
        <v>47150</v>
      </c>
      <c r="D44" s="24">
        <f t="shared" si="1"/>
        <v>131250</v>
      </c>
      <c r="E44" s="24">
        <f>IF(B44="","",IF(B44&lt;='Rechner Tilgungsdarlehen'!$C$16*12,0,IF(B44='Rechner Tilgungsdarlehen'!$C$12*12,D44,ROUND('Rechner Tilgungsdarlehen'!$C$10/(('Rechner Tilgungsdarlehen'!$C$12-'Rechner Tilgungsdarlehen'!$C$16)*12),2))))</f>
        <v>1562.5</v>
      </c>
      <c r="F44" s="24">
        <f>IF(B44="","",ROUND(D44*'Rechner Tilgungsdarlehen'!$C$14/100/12,2))</f>
        <v>492.19</v>
      </c>
      <c r="G44" s="24">
        <f t="shared" si="2"/>
        <v>2054.69</v>
      </c>
      <c r="H44" s="24">
        <f t="shared" si="3"/>
        <v>129687.5</v>
      </c>
      <c r="I44" s="19"/>
      <c r="J44" s="25" t="str">
        <f>IF(B44="","",IF(B44&lt;='Rechner Tilgungsdarlehen'!$C$16*12,"Tilgungsfrei","Tilgung"))</f>
        <v>Tilgung</v>
      </c>
    </row>
    <row r="45" spans="1:10" x14ac:dyDescent="0.55000000000000004">
      <c r="A45" s="19"/>
      <c r="B45" s="22">
        <f>IF(B44&gt;='Rechner Tilgungsdarlehen'!$C$12*12,"",B44+1)</f>
        <v>38</v>
      </c>
      <c r="C45" s="23">
        <f t="shared" si="0"/>
        <v>47178</v>
      </c>
      <c r="D45" s="24">
        <f t="shared" si="1"/>
        <v>129687.5</v>
      </c>
      <c r="E45" s="24">
        <f>IF(B45="","",IF(B45&lt;='Rechner Tilgungsdarlehen'!$C$16*12,0,IF(B45='Rechner Tilgungsdarlehen'!$C$12*12,D45,ROUND('Rechner Tilgungsdarlehen'!$C$10/(('Rechner Tilgungsdarlehen'!$C$12-'Rechner Tilgungsdarlehen'!$C$16)*12),2))))</f>
        <v>1562.5</v>
      </c>
      <c r="F45" s="24">
        <f>IF(B45="","",ROUND(D45*'Rechner Tilgungsdarlehen'!$C$14/100/12,2))</f>
        <v>486.33</v>
      </c>
      <c r="G45" s="24">
        <f t="shared" si="2"/>
        <v>2048.83</v>
      </c>
      <c r="H45" s="24">
        <f t="shared" si="3"/>
        <v>128125</v>
      </c>
      <c r="I45" s="19"/>
      <c r="J45" s="25" t="str">
        <f>IF(B45="","",IF(B45&lt;='Rechner Tilgungsdarlehen'!$C$16*12,"Tilgungsfrei","Tilgung"))</f>
        <v>Tilgung</v>
      </c>
    </row>
    <row r="46" spans="1:10" x14ac:dyDescent="0.55000000000000004">
      <c r="A46" s="19"/>
      <c r="B46" s="22">
        <f>IF(B45&gt;='Rechner Tilgungsdarlehen'!$C$12*12,"",B45+1)</f>
        <v>39</v>
      </c>
      <c r="C46" s="23">
        <f t="shared" si="0"/>
        <v>47209</v>
      </c>
      <c r="D46" s="24">
        <f t="shared" si="1"/>
        <v>128125</v>
      </c>
      <c r="E46" s="24">
        <f>IF(B46="","",IF(B46&lt;='Rechner Tilgungsdarlehen'!$C$16*12,0,IF(B46='Rechner Tilgungsdarlehen'!$C$12*12,D46,ROUND('Rechner Tilgungsdarlehen'!$C$10/(('Rechner Tilgungsdarlehen'!$C$12-'Rechner Tilgungsdarlehen'!$C$16)*12),2))))</f>
        <v>1562.5</v>
      </c>
      <c r="F46" s="24">
        <f>IF(B46="","",ROUND(D46*'Rechner Tilgungsdarlehen'!$C$14/100/12,2))</f>
        <v>480.47</v>
      </c>
      <c r="G46" s="24">
        <f t="shared" si="2"/>
        <v>2042.97</v>
      </c>
      <c r="H46" s="24">
        <f t="shared" si="3"/>
        <v>126562.5</v>
      </c>
      <c r="I46" s="19"/>
      <c r="J46" s="25" t="str">
        <f>IF(B46="","",IF(B46&lt;='Rechner Tilgungsdarlehen'!$C$16*12,"Tilgungsfrei","Tilgung"))</f>
        <v>Tilgung</v>
      </c>
    </row>
    <row r="47" spans="1:10" x14ac:dyDescent="0.55000000000000004">
      <c r="A47" s="19"/>
      <c r="B47" s="22">
        <f>IF(B46&gt;='Rechner Tilgungsdarlehen'!$C$12*12,"",B46+1)</f>
        <v>40</v>
      </c>
      <c r="C47" s="23">
        <f t="shared" si="0"/>
        <v>47239</v>
      </c>
      <c r="D47" s="24">
        <f t="shared" si="1"/>
        <v>126562.5</v>
      </c>
      <c r="E47" s="24">
        <f>IF(B47="","",IF(B47&lt;='Rechner Tilgungsdarlehen'!$C$16*12,0,IF(B47='Rechner Tilgungsdarlehen'!$C$12*12,D47,ROUND('Rechner Tilgungsdarlehen'!$C$10/(('Rechner Tilgungsdarlehen'!$C$12-'Rechner Tilgungsdarlehen'!$C$16)*12),2))))</f>
        <v>1562.5</v>
      </c>
      <c r="F47" s="24">
        <f>IF(B47="","",ROUND(D47*'Rechner Tilgungsdarlehen'!$C$14/100/12,2))</f>
        <v>474.61</v>
      </c>
      <c r="G47" s="24">
        <f t="shared" si="2"/>
        <v>2037.1100000000001</v>
      </c>
      <c r="H47" s="24">
        <f t="shared" si="3"/>
        <v>125000</v>
      </c>
      <c r="I47" s="19"/>
      <c r="J47" s="25" t="str">
        <f>IF(B47="","",IF(B47&lt;='Rechner Tilgungsdarlehen'!$C$16*12,"Tilgungsfrei","Tilgung"))</f>
        <v>Tilgung</v>
      </c>
    </row>
    <row r="48" spans="1:10" x14ac:dyDescent="0.55000000000000004">
      <c r="A48" s="19"/>
      <c r="B48" s="22">
        <f>IF(B47&gt;='Rechner Tilgungsdarlehen'!$C$12*12,"",B47+1)</f>
        <v>41</v>
      </c>
      <c r="C48" s="23">
        <f t="shared" si="0"/>
        <v>47270</v>
      </c>
      <c r="D48" s="24">
        <f t="shared" si="1"/>
        <v>125000</v>
      </c>
      <c r="E48" s="24">
        <f>IF(B48="","",IF(B48&lt;='Rechner Tilgungsdarlehen'!$C$16*12,0,IF(B48='Rechner Tilgungsdarlehen'!$C$12*12,D48,ROUND('Rechner Tilgungsdarlehen'!$C$10/(('Rechner Tilgungsdarlehen'!$C$12-'Rechner Tilgungsdarlehen'!$C$16)*12),2))))</f>
        <v>1562.5</v>
      </c>
      <c r="F48" s="24">
        <f>IF(B48="","",ROUND(D48*'Rechner Tilgungsdarlehen'!$C$14/100/12,2))</f>
        <v>468.75</v>
      </c>
      <c r="G48" s="24">
        <f t="shared" si="2"/>
        <v>2031.25</v>
      </c>
      <c r="H48" s="24">
        <f t="shared" si="3"/>
        <v>123437.5</v>
      </c>
      <c r="I48" s="19"/>
      <c r="J48" s="25" t="str">
        <f>IF(B48="","",IF(B48&lt;='Rechner Tilgungsdarlehen'!$C$16*12,"Tilgungsfrei","Tilgung"))</f>
        <v>Tilgung</v>
      </c>
    </row>
    <row r="49" spans="1:10" x14ac:dyDescent="0.55000000000000004">
      <c r="A49" s="19"/>
      <c r="B49" s="22">
        <f>IF(B48&gt;='Rechner Tilgungsdarlehen'!$C$12*12,"",B48+1)</f>
        <v>42</v>
      </c>
      <c r="C49" s="23">
        <f t="shared" si="0"/>
        <v>47300</v>
      </c>
      <c r="D49" s="24">
        <f t="shared" si="1"/>
        <v>123437.5</v>
      </c>
      <c r="E49" s="24">
        <f>IF(B49="","",IF(B49&lt;='Rechner Tilgungsdarlehen'!$C$16*12,0,IF(B49='Rechner Tilgungsdarlehen'!$C$12*12,D49,ROUND('Rechner Tilgungsdarlehen'!$C$10/(('Rechner Tilgungsdarlehen'!$C$12-'Rechner Tilgungsdarlehen'!$C$16)*12),2))))</f>
        <v>1562.5</v>
      </c>
      <c r="F49" s="24">
        <f>IF(B49="","",ROUND(D49*'Rechner Tilgungsdarlehen'!$C$14/100/12,2))</f>
        <v>462.89</v>
      </c>
      <c r="G49" s="24">
        <f t="shared" si="2"/>
        <v>2025.3899999999999</v>
      </c>
      <c r="H49" s="24">
        <f t="shared" si="3"/>
        <v>121875</v>
      </c>
      <c r="I49" s="19"/>
      <c r="J49" s="25" t="str">
        <f>IF(B49="","",IF(B49&lt;='Rechner Tilgungsdarlehen'!$C$16*12,"Tilgungsfrei","Tilgung"))</f>
        <v>Tilgung</v>
      </c>
    </row>
    <row r="50" spans="1:10" x14ac:dyDescent="0.55000000000000004">
      <c r="A50" s="19"/>
      <c r="B50" s="22">
        <f>IF(B49&gt;='Rechner Tilgungsdarlehen'!$C$12*12,"",B49+1)</f>
        <v>43</v>
      </c>
      <c r="C50" s="23">
        <f t="shared" si="0"/>
        <v>47331</v>
      </c>
      <c r="D50" s="24">
        <f t="shared" si="1"/>
        <v>121875</v>
      </c>
      <c r="E50" s="24">
        <f>IF(B50="","",IF(B50&lt;='Rechner Tilgungsdarlehen'!$C$16*12,0,IF(B50='Rechner Tilgungsdarlehen'!$C$12*12,D50,ROUND('Rechner Tilgungsdarlehen'!$C$10/(('Rechner Tilgungsdarlehen'!$C$12-'Rechner Tilgungsdarlehen'!$C$16)*12),2))))</f>
        <v>1562.5</v>
      </c>
      <c r="F50" s="24">
        <f>IF(B50="","",ROUND(D50*'Rechner Tilgungsdarlehen'!$C$14/100/12,2))</f>
        <v>457.03</v>
      </c>
      <c r="G50" s="24">
        <f t="shared" si="2"/>
        <v>2019.53</v>
      </c>
      <c r="H50" s="24">
        <f t="shared" si="3"/>
        <v>120312.5</v>
      </c>
      <c r="I50" s="19"/>
      <c r="J50" s="25" t="str">
        <f>IF(B50="","",IF(B50&lt;='Rechner Tilgungsdarlehen'!$C$16*12,"Tilgungsfrei","Tilgung"))</f>
        <v>Tilgung</v>
      </c>
    </row>
    <row r="51" spans="1:10" x14ac:dyDescent="0.55000000000000004">
      <c r="A51" s="19"/>
      <c r="B51" s="22">
        <f>IF(B50&gt;='Rechner Tilgungsdarlehen'!$C$12*12,"",B50+1)</f>
        <v>44</v>
      </c>
      <c r="C51" s="23">
        <f t="shared" si="0"/>
        <v>47362</v>
      </c>
      <c r="D51" s="24">
        <f t="shared" si="1"/>
        <v>120312.5</v>
      </c>
      <c r="E51" s="24">
        <f>IF(B51="","",IF(B51&lt;='Rechner Tilgungsdarlehen'!$C$16*12,0,IF(B51='Rechner Tilgungsdarlehen'!$C$12*12,D51,ROUND('Rechner Tilgungsdarlehen'!$C$10/(('Rechner Tilgungsdarlehen'!$C$12-'Rechner Tilgungsdarlehen'!$C$16)*12),2))))</f>
        <v>1562.5</v>
      </c>
      <c r="F51" s="24">
        <f>IF(B51="","",ROUND(D51*'Rechner Tilgungsdarlehen'!$C$14/100/12,2))</f>
        <v>451.17</v>
      </c>
      <c r="G51" s="24">
        <f t="shared" si="2"/>
        <v>2013.67</v>
      </c>
      <c r="H51" s="24">
        <f t="shared" si="3"/>
        <v>118750</v>
      </c>
      <c r="I51" s="19"/>
      <c r="J51" s="25" t="str">
        <f>IF(B51="","",IF(B51&lt;='Rechner Tilgungsdarlehen'!$C$16*12,"Tilgungsfrei","Tilgung"))</f>
        <v>Tilgung</v>
      </c>
    </row>
    <row r="52" spans="1:10" x14ac:dyDescent="0.55000000000000004">
      <c r="A52" s="19"/>
      <c r="B52" s="22">
        <f>IF(B51&gt;='Rechner Tilgungsdarlehen'!$C$12*12,"",B51+1)</f>
        <v>45</v>
      </c>
      <c r="C52" s="23">
        <f t="shared" si="0"/>
        <v>47392</v>
      </c>
      <c r="D52" s="24">
        <f t="shared" si="1"/>
        <v>118750</v>
      </c>
      <c r="E52" s="24">
        <f>IF(B52="","",IF(B52&lt;='Rechner Tilgungsdarlehen'!$C$16*12,0,IF(B52='Rechner Tilgungsdarlehen'!$C$12*12,D52,ROUND('Rechner Tilgungsdarlehen'!$C$10/(('Rechner Tilgungsdarlehen'!$C$12-'Rechner Tilgungsdarlehen'!$C$16)*12),2))))</f>
        <v>1562.5</v>
      </c>
      <c r="F52" s="24">
        <f>IF(B52="","",ROUND(D52*'Rechner Tilgungsdarlehen'!$C$14/100/12,2))</f>
        <v>445.31</v>
      </c>
      <c r="G52" s="24">
        <f t="shared" si="2"/>
        <v>2007.81</v>
      </c>
      <c r="H52" s="24">
        <f t="shared" si="3"/>
        <v>117187.5</v>
      </c>
      <c r="I52" s="19"/>
      <c r="J52" s="25" t="str">
        <f>IF(B52="","",IF(B52&lt;='Rechner Tilgungsdarlehen'!$C$16*12,"Tilgungsfrei","Tilgung"))</f>
        <v>Tilgung</v>
      </c>
    </row>
    <row r="53" spans="1:10" x14ac:dyDescent="0.55000000000000004">
      <c r="A53" s="19"/>
      <c r="B53" s="22">
        <f>IF(B52&gt;='Rechner Tilgungsdarlehen'!$C$12*12,"",B52+1)</f>
        <v>46</v>
      </c>
      <c r="C53" s="23">
        <f t="shared" si="0"/>
        <v>47423</v>
      </c>
      <c r="D53" s="24">
        <f t="shared" si="1"/>
        <v>117187.5</v>
      </c>
      <c r="E53" s="24">
        <f>IF(B53="","",IF(B53&lt;='Rechner Tilgungsdarlehen'!$C$16*12,0,IF(B53='Rechner Tilgungsdarlehen'!$C$12*12,D53,ROUND('Rechner Tilgungsdarlehen'!$C$10/(('Rechner Tilgungsdarlehen'!$C$12-'Rechner Tilgungsdarlehen'!$C$16)*12),2))))</f>
        <v>1562.5</v>
      </c>
      <c r="F53" s="24">
        <f>IF(B53="","",ROUND(D53*'Rechner Tilgungsdarlehen'!$C$14/100/12,2))</f>
        <v>439.45</v>
      </c>
      <c r="G53" s="24">
        <f t="shared" si="2"/>
        <v>2001.95</v>
      </c>
      <c r="H53" s="24">
        <f t="shared" si="3"/>
        <v>115625</v>
      </c>
      <c r="I53" s="19"/>
      <c r="J53" s="25" t="str">
        <f>IF(B53="","",IF(B53&lt;='Rechner Tilgungsdarlehen'!$C$16*12,"Tilgungsfrei","Tilgung"))</f>
        <v>Tilgung</v>
      </c>
    </row>
    <row r="54" spans="1:10" x14ac:dyDescent="0.55000000000000004">
      <c r="A54" s="19"/>
      <c r="B54" s="22">
        <f>IF(B53&gt;='Rechner Tilgungsdarlehen'!$C$12*12,"",B53+1)</f>
        <v>47</v>
      </c>
      <c r="C54" s="23">
        <f t="shared" si="0"/>
        <v>47453</v>
      </c>
      <c r="D54" s="24">
        <f t="shared" si="1"/>
        <v>115625</v>
      </c>
      <c r="E54" s="24">
        <f>IF(B54="","",IF(B54&lt;='Rechner Tilgungsdarlehen'!$C$16*12,0,IF(B54='Rechner Tilgungsdarlehen'!$C$12*12,D54,ROUND('Rechner Tilgungsdarlehen'!$C$10/(('Rechner Tilgungsdarlehen'!$C$12-'Rechner Tilgungsdarlehen'!$C$16)*12),2))))</f>
        <v>1562.5</v>
      </c>
      <c r="F54" s="24">
        <f>IF(B54="","",ROUND(D54*'Rechner Tilgungsdarlehen'!$C$14/100/12,2))</f>
        <v>433.59</v>
      </c>
      <c r="G54" s="24">
        <f t="shared" si="2"/>
        <v>1996.09</v>
      </c>
      <c r="H54" s="24">
        <f t="shared" si="3"/>
        <v>114062.5</v>
      </c>
      <c r="I54" s="19"/>
      <c r="J54" s="25" t="str">
        <f>IF(B54="","",IF(B54&lt;='Rechner Tilgungsdarlehen'!$C$16*12,"Tilgungsfrei","Tilgung"))</f>
        <v>Tilgung</v>
      </c>
    </row>
    <row r="55" spans="1:10" x14ac:dyDescent="0.55000000000000004">
      <c r="A55" s="19"/>
      <c r="B55" s="22">
        <f>IF(B54&gt;='Rechner Tilgungsdarlehen'!$C$12*12,"",B54+1)</f>
        <v>48</v>
      </c>
      <c r="C55" s="23">
        <f t="shared" si="0"/>
        <v>47484</v>
      </c>
      <c r="D55" s="24">
        <f t="shared" si="1"/>
        <v>114062.5</v>
      </c>
      <c r="E55" s="24">
        <f>IF(B55="","",IF(B55&lt;='Rechner Tilgungsdarlehen'!$C$16*12,0,IF(B55='Rechner Tilgungsdarlehen'!$C$12*12,D55,ROUND('Rechner Tilgungsdarlehen'!$C$10/(('Rechner Tilgungsdarlehen'!$C$12-'Rechner Tilgungsdarlehen'!$C$16)*12),2))))</f>
        <v>1562.5</v>
      </c>
      <c r="F55" s="24">
        <f>IF(B55="","",ROUND(D55*'Rechner Tilgungsdarlehen'!$C$14/100/12,2))</f>
        <v>427.73</v>
      </c>
      <c r="G55" s="24">
        <f t="shared" si="2"/>
        <v>1990.23</v>
      </c>
      <c r="H55" s="24">
        <f t="shared" si="3"/>
        <v>112500</v>
      </c>
      <c r="I55" s="19"/>
      <c r="J55" s="25" t="str">
        <f>IF(B55="","",IF(B55&lt;='Rechner Tilgungsdarlehen'!$C$16*12,"Tilgungsfrei","Tilgung"))</f>
        <v>Tilgung</v>
      </c>
    </row>
    <row r="56" spans="1:10" x14ac:dyDescent="0.55000000000000004">
      <c r="A56" s="19"/>
      <c r="B56" s="22">
        <f>IF(B55&gt;='Rechner Tilgungsdarlehen'!$C$12*12,"",B55+1)</f>
        <v>49</v>
      </c>
      <c r="C56" s="23">
        <f t="shared" si="0"/>
        <v>47515</v>
      </c>
      <c r="D56" s="24">
        <f t="shared" si="1"/>
        <v>112500</v>
      </c>
      <c r="E56" s="24">
        <f>IF(B56="","",IF(B56&lt;='Rechner Tilgungsdarlehen'!$C$16*12,0,IF(B56='Rechner Tilgungsdarlehen'!$C$12*12,D56,ROUND('Rechner Tilgungsdarlehen'!$C$10/(('Rechner Tilgungsdarlehen'!$C$12-'Rechner Tilgungsdarlehen'!$C$16)*12),2))))</f>
        <v>1562.5</v>
      </c>
      <c r="F56" s="24">
        <f>IF(B56="","",ROUND(D56*'Rechner Tilgungsdarlehen'!$C$14/100/12,2))</f>
        <v>421.88</v>
      </c>
      <c r="G56" s="24">
        <f t="shared" si="2"/>
        <v>1984.38</v>
      </c>
      <c r="H56" s="24">
        <f t="shared" si="3"/>
        <v>110937.5</v>
      </c>
      <c r="I56" s="19"/>
      <c r="J56" s="25" t="str">
        <f>IF(B56="","",IF(B56&lt;='Rechner Tilgungsdarlehen'!$C$16*12,"Tilgungsfrei","Tilgung"))</f>
        <v>Tilgung</v>
      </c>
    </row>
    <row r="57" spans="1:10" x14ac:dyDescent="0.55000000000000004">
      <c r="A57" s="19"/>
      <c r="B57" s="22">
        <f>IF(B56&gt;='Rechner Tilgungsdarlehen'!$C$12*12,"",B56+1)</f>
        <v>50</v>
      </c>
      <c r="C57" s="23">
        <f t="shared" si="0"/>
        <v>47543</v>
      </c>
      <c r="D57" s="24">
        <f t="shared" si="1"/>
        <v>110937.5</v>
      </c>
      <c r="E57" s="24">
        <f>IF(B57="","",IF(B57&lt;='Rechner Tilgungsdarlehen'!$C$16*12,0,IF(B57='Rechner Tilgungsdarlehen'!$C$12*12,D57,ROUND('Rechner Tilgungsdarlehen'!$C$10/(('Rechner Tilgungsdarlehen'!$C$12-'Rechner Tilgungsdarlehen'!$C$16)*12),2))))</f>
        <v>1562.5</v>
      </c>
      <c r="F57" s="24">
        <f>IF(B57="","",ROUND(D57*'Rechner Tilgungsdarlehen'!$C$14/100/12,2))</f>
        <v>416.02</v>
      </c>
      <c r="G57" s="24">
        <f t="shared" si="2"/>
        <v>1978.52</v>
      </c>
      <c r="H57" s="24">
        <f t="shared" si="3"/>
        <v>109375</v>
      </c>
      <c r="I57" s="19"/>
      <c r="J57" s="25" t="str">
        <f>IF(B57="","",IF(B57&lt;='Rechner Tilgungsdarlehen'!$C$16*12,"Tilgungsfrei","Tilgung"))</f>
        <v>Tilgung</v>
      </c>
    </row>
    <row r="58" spans="1:10" x14ac:dyDescent="0.55000000000000004">
      <c r="A58" s="19"/>
      <c r="B58" s="22">
        <f>IF(B57&gt;='Rechner Tilgungsdarlehen'!$C$12*12,"",B57+1)</f>
        <v>51</v>
      </c>
      <c r="C58" s="23">
        <f t="shared" si="0"/>
        <v>47574</v>
      </c>
      <c r="D58" s="24">
        <f t="shared" si="1"/>
        <v>109375</v>
      </c>
      <c r="E58" s="24">
        <f>IF(B58="","",IF(B58&lt;='Rechner Tilgungsdarlehen'!$C$16*12,0,IF(B58='Rechner Tilgungsdarlehen'!$C$12*12,D58,ROUND('Rechner Tilgungsdarlehen'!$C$10/(('Rechner Tilgungsdarlehen'!$C$12-'Rechner Tilgungsdarlehen'!$C$16)*12),2))))</f>
        <v>1562.5</v>
      </c>
      <c r="F58" s="24">
        <f>IF(B58="","",ROUND(D58*'Rechner Tilgungsdarlehen'!$C$14/100/12,2))</f>
        <v>410.16</v>
      </c>
      <c r="G58" s="24">
        <f t="shared" si="2"/>
        <v>1972.66</v>
      </c>
      <c r="H58" s="24">
        <f t="shared" si="3"/>
        <v>107812.5</v>
      </c>
      <c r="I58" s="19"/>
      <c r="J58" s="25" t="str">
        <f>IF(B58="","",IF(B58&lt;='Rechner Tilgungsdarlehen'!$C$16*12,"Tilgungsfrei","Tilgung"))</f>
        <v>Tilgung</v>
      </c>
    </row>
    <row r="59" spans="1:10" x14ac:dyDescent="0.55000000000000004">
      <c r="A59" s="19"/>
      <c r="B59" s="22">
        <f>IF(B58&gt;='Rechner Tilgungsdarlehen'!$C$12*12,"",B58+1)</f>
        <v>52</v>
      </c>
      <c r="C59" s="23">
        <f t="shared" si="0"/>
        <v>47604</v>
      </c>
      <c r="D59" s="24">
        <f t="shared" si="1"/>
        <v>107812.5</v>
      </c>
      <c r="E59" s="24">
        <f>IF(B59="","",IF(B59&lt;='Rechner Tilgungsdarlehen'!$C$16*12,0,IF(B59='Rechner Tilgungsdarlehen'!$C$12*12,D59,ROUND('Rechner Tilgungsdarlehen'!$C$10/(('Rechner Tilgungsdarlehen'!$C$12-'Rechner Tilgungsdarlehen'!$C$16)*12),2))))</f>
        <v>1562.5</v>
      </c>
      <c r="F59" s="24">
        <f>IF(B59="","",ROUND(D59*'Rechner Tilgungsdarlehen'!$C$14/100/12,2))</f>
        <v>404.3</v>
      </c>
      <c r="G59" s="24">
        <f t="shared" si="2"/>
        <v>1966.8</v>
      </c>
      <c r="H59" s="24">
        <f t="shared" si="3"/>
        <v>106250</v>
      </c>
      <c r="I59" s="19"/>
      <c r="J59" s="25" t="str">
        <f>IF(B59="","",IF(B59&lt;='Rechner Tilgungsdarlehen'!$C$16*12,"Tilgungsfrei","Tilgung"))</f>
        <v>Tilgung</v>
      </c>
    </row>
    <row r="60" spans="1:10" x14ac:dyDescent="0.55000000000000004">
      <c r="A60" s="19"/>
      <c r="B60" s="22">
        <f>IF(B59&gt;='Rechner Tilgungsdarlehen'!$C$12*12,"",B59+1)</f>
        <v>53</v>
      </c>
      <c r="C60" s="23">
        <f t="shared" si="0"/>
        <v>47635</v>
      </c>
      <c r="D60" s="24">
        <f t="shared" si="1"/>
        <v>106250</v>
      </c>
      <c r="E60" s="24">
        <f>IF(B60="","",IF(B60&lt;='Rechner Tilgungsdarlehen'!$C$16*12,0,IF(B60='Rechner Tilgungsdarlehen'!$C$12*12,D60,ROUND('Rechner Tilgungsdarlehen'!$C$10/(('Rechner Tilgungsdarlehen'!$C$12-'Rechner Tilgungsdarlehen'!$C$16)*12),2))))</f>
        <v>1562.5</v>
      </c>
      <c r="F60" s="24">
        <f>IF(B60="","",ROUND(D60*'Rechner Tilgungsdarlehen'!$C$14/100/12,2))</f>
        <v>398.44</v>
      </c>
      <c r="G60" s="24">
        <f t="shared" si="2"/>
        <v>1960.94</v>
      </c>
      <c r="H60" s="24">
        <f t="shared" si="3"/>
        <v>104687.5</v>
      </c>
      <c r="I60" s="19"/>
      <c r="J60" s="25" t="str">
        <f>IF(B60="","",IF(B60&lt;='Rechner Tilgungsdarlehen'!$C$16*12,"Tilgungsfrei","Tilgung"))</f>
        <v>Tilgung</v>
      </c>
    </row>
    <row r="61" spans="1:10" x14ac:dyDescent="0.55000000000000004">
      <c r="A61" s="19"/>
      <c r="B61" s="22">
        <f>IF(B60&gt;='Rechner Tilgungsdarlehen'!$C$12*12,"",B60+1)</f>
        <v>54</v>
      </c>
      <c r="C61" s="23">
        <f t="shared" si="0"/>
        <v>47665</v>
      </c>
      <c r="D61" s="24">
        <f t="shared" si="1"/>
        <v>104687.5</v>
      </c>
      <c r="E61" s="24">
        <f>IF(B61="","",IF(B61&lt;='Rechner Tilgungsdarlehen'!$C$16*12,0,IF(B61='Rechner Tilgungsdarlehen'!$C$12*12,D61,ROUND('Rechner Tilgungsdarlehen'!$C$10/(('Rechner Tilgungsdarlehen'!$C$12-'Rechner Tilgungsdarlehen'!$C$16)*12),2))))</f>
        <v>1562.5</v>
      </c>
      <c r="F61" s="24">
        <f>IF(B61="","",ROUND(D61*'Rechner Tilgungsdarlehen'!$C$14/100/12,2))</f>
        <v>392.58</v>
      </c>
      <c r="G61" s="24">
        <f t="shared" si="2"/>
        <v>1955.08</v>
      </c>
      <c r="H61" s="24">
        <f t="shared" si="3"/>
        <v>103125</v>
      </c>
      <c r="I61" s="19"/>
      <c r="J61" s="25" t="str">
        <f>IF(B61="","",IF(B61&lt;='Rechner Tilgungsdarlehen'!$C$16*12,"Tilgungsfrei","Tilgung"))</f>
        <v>Tilgung</v>
      </c>
    </row>
    <row r="62" spans="1:10" x14ac:dyDescent="0.55000000000000004">
      <c r="A62" s="19"/>
      <c r="B62" s="22">
        <f>IF(B61&gt;='Rechner Tilgungsdarlehen'!$C$12*12,"",B61+1)</f>
        <v>55</v>
      </c>
      <c r="C62" s="23">
        <f t="shared" si="0"/>
        <v>47696</v>
      </c>
      <c r="D62" s="24">
        <f t="shared" si="1"/>
        <v>103125</v>
      </c>
      <c r="E62" s="24">
        <f>IF(B62="","",IF(B62&lt;='Rechner Tilgungsdarlehen'!$C$16*12,0,IF(B62='Rechner Tilgungsdarlehen'!$C$12*12,D62,ROUND('Rechner Tilgungsdarlehen'!$C$10/(('Rechner Tilgungsdarlehen'!$C$12-'Rechner Tilgungsdarlehen'!$C$16)*12),2))))</f>
        <v>1562.5</v>
      </c>
      <c r="F62" s="24">
        <f>IF(B62="","",ROUND(D62*'Rechner Tilgungsdarlehen'!$C$14/100/12,2))</f>
        <v>386.72</v>
      </c>
      <c r="G62" s="24">
        <f t="shared" si="2"/>
        <v>1949.22</v>
      </c>
      <c r="H62" s="24">
        <f t="shared" si="3"/>
        <v>101562.5</v>
      </c>
      <c r="I62" s="19"/>
      <c r="J62" s="25" t="str">
        <f>IF(B62="","",IF(B62&lt;='Rechner Tilgungsdarlehen'!$C$16*12,"Tilgungsfrei","Tilgung"))</f>
        <v>Tilgung</v>
      </c>
    </row>
    <row r="63" spans="1:10" x14ac:dyDescent="0.55000000000000004">
      <c r="A63" s="19"/>
      <c r="B63" s="22">
        <f>IF(B62&gt;='Rechner Tilgungsdarlehen'!$C$12*12,"",B62+1)</f>
        <v>56</v>
      </c>
      <c r="C63" s="23">
        <f t="shared" si="0"/>
        <v>47727</v>
      </c>
      <c r="D63" s="24">
        <f t="shared" si="1"/>
        <v>101562.5</v>
      </c>
      <c r="E63" s="24">
        <f>IF(B63="","",IF(B63&lt;='Rechner Tilgungsdarlehen'!$C$16*12,0,IF(B63='Rechner Tilgungsdarlehen'!$C$12*12,D63,ROUND('Rechner Tilgungsdarlehen'!$C$10/(('Rechner Tilgungsdarlehen'!$C$12-'Rechner Tilgungsdarlehen'!$C$16)*12),2))))</f>
        <v>1562.5</v>
      </c>
      <c r="F63" s="24">
        <f>IF(B63="","",ROUND(D63*'Rechner Tilgungsdarlehen'!$C$14/100/12,2))</f>
        <v>380.86</v>
      </c>
      <c r="G63" s="24">
        <f t="shared" si="2"/>
        <v>1943.3600000000001</v>
      </c>
      <c r="H63" s="24">
        <f t="shared" si="3"/>
        <v>100000</v>
      </c>
      <c r="I63" s="19"/>
      <c r="J63" s="25" t="str">
        <f>IF(B63="","",IF(B63&lt;='Rechner Tilgungsdarlehen'!$C$16*12,"Tilgungsfrei","Tilgung"))</f>
        <v>Tilgung</v>
      </c>
    </row>
    <row r="64" spans="1:10" x14ac:dyDescent="0.55000000000000004">
      <c r="A64" s="19"/>
      <c r="B64" s="22">
        <f>IF(B63&gt;='Rechner Tilgungsdarlehen'!$C$12*12,"",B63+1)</f>
        <v>57</v>
      </c>
      <c r="C64" s="23">
        <f t="shared" si="0"/>
        <v>47757</v>
      </c>
      <c r="D64" s="24">
        <f t="shared" si="1"/>
        <v>100000</v>
      </c>
      <c r="E64" s="24">
        <f>IF(B64="","",IF(B64&lt;='Rechner Tilgungsdarlehen'!$C$16*12,0,IF(B64='Rechner Tilgungsdarlehen'!$C$12*12,D64,ROUND('Rechner Tilgungsdarlehen'!$C$10/(('Rechner Tilgungsdarlehen'!$C$12-'Rechner Tilgungsdarlehen'!$C$16)*12),2))))</f>
        <v>1562.5</v>
      </c>
      <c r="F64" s="24">
        <f>IF(B64="","",ROUND(D64*'Rechner Tilgungsdarlehen'!$C$14/100/12,2))</f>
        <v>375</v>
      </c>
      <c r="G64" s="24">
        <f t="shared" si="2"/>
        <v>1937.5</v>
      </c>
      <c r="H64" s="24">
        <f t="shared" si="3"/>
        <v>98437.5</v>
      </c>
      <c r="I64" s="19"/>
      <c r="J64" s="25" t="str">
        <f>IF(B64="","",IF(B64&lt;='Rechner Tilgungsdarlehen'!$C$16*12,"Tilgungsfrei","Tilgung"))</f>
        <v>Tilgung</v>
      </c>
    </row>
    <row r="65" spans="1:10" x14ac:dyDescent="0.55000000000000004">
      <c r="A65" s="19"/>
      <c r="B65" s="22">
        <f>IF(B64&gt;='Rechner Tilgungsdarlehen'!$C$12*12,"",B64+1)</f>
        <v>58</v>
      </c>
      <c r="C65" s="23">
        <f t="shared" si="0"/>
        <v>47788</v>
      </c>
      <c r="D65" s="24">
        <f t="shared" si="1"/>
        <v>98437.5</v>
      </c>
      <c r="E65" s="24">
        <f>IF(B65="","",IF(B65&lt;='Rechner Tilgungsdarlehen'!$C$16*12,0,IF(B65='Rechner Tilgungsdarlehen'!$C$12*12,D65,ROUND('Rechner Tilgungsdarlehen'!$C$10/(('Rechner Tilgungsdarlehen'!$C$12-'Rechner Tilgungsdarlehen'!$C$16)*12),2))))</f>
        <v>1562.5</v>
      </c>
      <c r="F65" s="24">
        <f>IF(B65="","",ROUND(D65*'Rechner Tilgungsdarlehen'!$C$14/100/12,2))</f>
        <v>369.14</v>
      </c>
      <c r="G65" s="24">
        <f t="shared" si="2"/>
        <v>1931.6399999999999</v>
      </c>
      <c r="H65" s="24">
        <f t="shared" si="3"/>
        <v>96875</v>
      </c>
      <c r="I65" s="19"/>
      <c r="J65" s="25" t="str">
        <f>IF(B65="","",IF(B65&lt;='Rechner Tilgungsdarlehen'!$C$16*12,"Tilgungsfrei","Tilgung"))</f>
        <v>Tilgung</v>
      </c>
    </row>
    <row r="66" spans="1:10" x14ac:dyDescent="0.55000000000000004">
      <c r="A66" s="19"/>
      <c r="B66" s="22">
        <f>IF(B65&gt;='Rechner Tilgungsdarlehen'!$C$12*12,"",B65+1)</f>
        <v>59</v>
      </c>
      <c r="C66" s="23">
        <f t="shared" si="0"/>
        <v>47818</v>
      </c>
      <c r="D66" s="24">
        <f t="shared" si="1"/>
        <v>96875</v>
      </c>
      <c r="E66" s="24">
        <f>IF(B66="","",IF(B66&lt;='Rechner Tilgungsdarlehen'!$C$16*12,0,IF(B66='Rechner Tilgungsdarlehen'!$C$12*12,D66,ROUND('Rechner Tilgungsdarlehen'!$C$10/(('Rechner Tilgungsdarlehen'!$C$12-'Rechner Tilgungsdarlehen'!$C$16)*12),2))))</f>
        <v>1562.5</v>
      </c>
      <c r="F66" s="24">
        <f>IF(B66="","",ROUND(D66*'Rechner Tilgungsdarlehen'!$C$14/100/12,2))</f>
        <v>363.28</v>
      </c>
      <c r="G66" s="24">
        <f t="shared" si="2"/>
        <v>1925.78</v>
      </c>
      <c r="H66" s="24">
        <f t="shared" si="3"/>
        <v>95312.5</v>
      </c>
      <c r="I66" s="19"/>
      <c r="J66" s="25" t="str">
        <f>IF(B66="","",IF(B66&lt;='Rechner Tilgungsdarlehen'!$C$16*12,"Tilgungsfrei","Tilgung"))</f>
        <v>Tilgung</v>
      </c>
    </row>
    <row r="67" spans="1:10" x14ac:dyDescent="0.55000000000000004">
      <c r="A67" s="19"/>
      <c r="B67" s="22">
        <f>IF(B66&gt;='Rechner Tilgungsdarlehen'!$C$12*12,"",B66+1)</f>
        <v>60</v>
      </c>
      <c r="C67" s="23">
        <f t="shared" si="0"/>
        <v>47849</v>
      </c>
      <c r="D67" s="24">
        <f t="shared" si="1"/>
        <v>95312.5</v>
      </c>
      <c r="E67" s="24">
        <f>IF(B67="","",IF(B67&lt;='Rechner Tilgungsdarlehen'!$C$16*12,0,IF(B67='Rechner Tilgungsdarlehen'!$C$12*12,D67,ROUND('Rechner Tilgungsdarlehen'!$C$10/(('Rechner Tilgungsdarlehen'!$C$12-'Rechner Tilgungsdarlehen'!$C$16)*12),2))))</f>
        <v>1562.5</v>
      </c>
      <c r="F67" s="24">
        <f>IF(B67="","",ROUND(D67*'Rechner Tilgungsdarlehen'!$C$14/100/12,2))</f>
        <v>357.42</v>
      </c>
      <c r="G67" s="24">
        <f t="shared" si="2"/>
        <v>1919.92</v>
      </c>
      <c r="H67" s="24">
        <f t="shared" si="3"/>
        <v>93750</v>
      </c>
      <c r="I67" s="19"/>
      <c r="J67" s="25" t="str">
        <f>IF(B67="","",IF(B67&lt;='Rechner Tilgungsdarlehen'!$C$16*12,"Tilgungsfrei","Tilgung"))</f>
        <v>Tilgung</v>
      </c>
    </row>
    <row r="68" spans="1:10" x14ac:dyDescent="0.55000000000000004">
      <c r="A68" s="19"/>
      <c r="B68" s="22">
        <f>IF(B67&gt;='Rechner Tilgungsdarlehen'!$C$12*12,"",B67+1)</f>
        <v>61</v>
      </c>
      <c r="C68" s="23">
        <f t="shared" si="0"/>
        <v>47880</v>
      </c>
      <c r="D68" s="24">
        <f t="shared" si="1"/>
        <v>93750</v>
      </c>
      <c r="E68" s="24">
        <f>IF(B68="","",IF(B68&lt;='Rechner Tilgungsdarlehen'!$C$16*12,0,IF(B68='Rechner Tilgungsdarlehen'!$C$12*12,D68,ROUND('Rechner Tilgungsdarlehen'!$C$10/(('Rechner Tilgungsdarlehen'!$C$12-'Rechner Tilgungsdarlehen'!$C$16)*12),2))))</f>
        <v>1562.5</v>
      </c>
      <c r="F68" s="24">
        <f>IF(B68="","",ROUND(D68*'Rechner Tilgungsdarlehen'!$C$14/100/12,2))</f>
        <v>351.56</v>
      </c>
      <c r="G68" s="24">
        <f t="shared" si="2"/>
        <v>1914.06</v>
      </c>
      <c r="H68" s="24">
        <f t="shared" si="3"/>
        <v>92187.5</v>
      </c>
      <c r="I68" s="19"/>
      <c r="J68" s="25" t="str">
        <f>IF(B68="","",IF(B68&lt;='Rechner Tilgungsdarlehen'!$C$16*12,"Tilgungsfrei","Tilgung"))</f>
        <v>Tilgung</v>
      </c>
    </row>
    <row r="69" spans="1:10" x14ac:dyDescent="0.55000000000000004">
      <c r="A69" s="19"/>
      <c r="B69" s="22">
        <f>IF(B68&gt;='Rechner Tilgungsdarlehen'!$C$12*12,"",B68+1)</f>
        <v>62</v>
      </c>
      <c r="C69" s="23">
        <f t="shared" si="0"/>
        <v>47908</v>
      </c>
      <c r="D69" s="24">
        <f t="shared" si="1"/>
        <v>92187.5</v>
      </c>
      <c r="E69" s="24">
        <f>IF(B69="","",IF(B69&lt;='Rechner Tilgungsdarlehen'!$C$16*12,0,IF(B69='Rechner Tilgungsdarlehen'!$C$12*12,D69,ROUND('Rechner Tilgungsdarlehen'!$C$10/(('Rechner Tilgungsdarlehen'!$C$12-'Rechner Tilgungsdarlehen'!$C$16)*12),2))))</f>
        <v>1562.5</v>
      </c>
      <c r="F69" s="24">
        <f>IF(B69="","",ROUND(D69*'Rechner Tilgungsdarlehen'!$C$14/100/12,2))</f>
        <v>345.7</v>
      </c>
      <c r="G69" s="24">
        <f t="shared" si="2"/>
        <v>1908.2</v>
      </c>
      <c r="H69" s="24">
        <f t="shared" si="3"/>
        <v>90625</v>
      </c>
      <c r="I69" s="19"/>
      <c r="J69" s="25" t="str">
        <f>IF(B69="","",IF(B69&lt;='Rechner Tilgungsdarlehen'!$C$16*12,"Tilgungsfrei","Tilgung"))</f>
        <v>Tilgung</v>
      </c>
    </row>
    <row r="70" spans="1:10" x14ac:dyDescent="0.55000000000000004">
      <c r="A70" s="19"/>
      <c r="B70" s="22">
        <f>IF(B69&gt;='Rechner Tilgungsdarlehen'!$C$12*12,"",B69+1)</f>
        <v>63</v>
      </c>
      <c r="C70" s="23">
        <f t="shared" si="0"/>
        <v>47939</v>
      </c>
      <c r="D70" s="24">
        <f t="shared" si="1"/>
        <v>90625</v>
      </c>
      <c r="E70" s="24">
        <f>IF(B70="","",IF(B70&lt;='Rechner Tilgungsdarlehen'!$C$16*12,0,IF(B70='Rechner Tilgungsdarlehen'!$C$12*12,D70,ROUND('Rechner Tilgungsdarlehen'!$C$10/(('Rechner Tilgungsdarlehen'!$C$12-'Rechner Tilgungsdarlehen'!$C$16)*12),2))))</f>
        <v>1562.5</v>
      </c>
      <c r="F70" s="24">
        <f>IF(B70="","",ROUND(D70*'Rechner Tilgungsdarlehen'!$C$14/100/12,2))</f>
        <v>339.84</v>
      </c>
      <c r="G70" s="24">
        <f t="shared" si="2"/>
        <v>1902.34</v>
      </c>
      <c r="H70" s="24">
        <f t="shared" si="3"/>
        <v>89062.5</v>
      </c>
      <c r="I70" s="19"/>
      <c r="J70" s="25" t="str">
        <f>IF(B70="","",IF(B70&lt;='Rechner Tilgungsdarlehen'!$C$16*12,"Tilgungsfrei","Tilgung"))</f>
        <v>Tilgung</v>
      </c>
    </row>
    <row r="71" spans="1:10" x14ac:dyDescent="0.55000000000000004">
      <c r="A71" s="19"/>
      <c r="B71" s="22">
        <f>IF(B70&gt;='Rechner Tilgungsdarlehen'!$C$12*12,"",B70+1)</f>
        <v>64</v>
      </c>
      <c r="C71" s="23">
        <f t="shared" si="0"/>
        <v>47969</v>
      </c>
      <c r="D71" s="24">
        <f t="shared" si="1"/>
        <v>89062.5</v>
      </c>
      <c r="E71" s="24">
        <f>IF(B71="","",IF(B71&lt;='Rechner Tilgungsdarlehen'!$C$16*12,0,IF(B71='Rechner Tilgungsdarlehen'!$C$12*12,D71,ROUND('Rechner Tilgungsdarlehen'!$C$10/(('Rechner Tilgungsdarlehen'!$C$12-'Rechner Tilgungsdarlehen'!$C$16)*12),2))))</f>
        <v>1562.5</v>
      </c>
      <c r="F71" s="24">
        <f>IF(B71="","",ROUND(D71*'Rechner Tilgungsdarlehen'!$C$14/100/12,2))</f>
        <v>333.98</v>
      </c>
      <c r="G71" s="24">
        <f t="shared" si="2"/>
        <v>1896.48</v>
      </c>
      <c r="H71" s="24">
        <f t="shared" si="3"/>
        <v>87500</v>
      </c>
      <c r="I71" s="19"/>
      <c r="J71" s="25" t="str">
        <f>IF(B71="","",IF(B71&lt;='Rechner Tilgungsdarlehen'!$C$16*12,"Tilgungsfrei","Tilgung"))</f>
        <v>Tilgung</v>
      </c>
    </row>
    <row r="72" spans="1:10" x14ac:dyDescent="0.55000000000000004">
      <c r="A72" s="19"/>
      <c r="B72" s="22">
        <f>IF(B71&gt;='Rechner Tilgungsdarlehen'!$C$12*12,"",B71+1)</f>
        <v>65</v>
      </c>
      <c r="C72" s="23">
        <f t="shared" si="0"/>
        <v>48000</v>
      </c>
      <c r="D72" s="24">
        <f t="shared" si="1"/>
        <v>87500</v>
      </c>
      <c r="E72" s="24">
        <f>IF(B72="","",IF(B72&lt;='Rechner Tilgungsdarlehen'!$C$16*12,0,IF(B72='Rechner Tilgungsdarlehen'!$C$12*12,D72,ROUND('Rechner Tilgungsdarlehen'!$C$10/(('Rechner Tilgungsdarlehen'!$C$12-'Rechner Tilgungsdarlehen'!$C$16)*12),2))))</f>
        <v>1562.5</v>
      </c>
      <c r="F72" s="24">
        <f>IF(B72="","",ROUND(D72*'Rechner Tilgungsdarlehen'!$C$14/100/12,2))</f>
        <v>328.13</v>
      </c>
      <c r="G72" s="24">
        <f t="shared" si="2"/>
        <v>1890.63</v>
      </c>
      <c r="H72" s="24">
        <f t="shared" si="3"/>
        <v>85937.5</v>
      </c>
      <c r="I72" s="19"/>
      <c r="J72" s="25" t="str">
        <f>IF(B72="","",IF(B72&lt;='Rechner Tilgungsdarlehen'!$C$16*12,"Tilgungsfrei","Tilgung"))</f>
        <v>Tilgung</v>
      </c>
    </row>
    <row r="73" spans="1:10" x14ac:dyDescent="0.55000000000000004">
      <c r="A73" s="19"/>
      <c r="B73" s="22">
        <f>IF(B72&gt;='Rechner Tilgungsdarlehen'!$C$12*12,"",B72+1)</f>
        <v>66</v>
      </c>
      <c r="C73" s="23">
        <f t="shared" si="0"/>
        <v>48030</v>
      </c>
      <c r="D73" s="24">
        <f t="shared" si="1"/>
        <v>85937.5</v>
      </c>
      <c r="E73" s="24">
        <f>IF(B73="","",IF(B73&lt;='Rechner Tilgungsdarlehen'!$C$16*12,0,IF(B73='Rechner Tilgungsdarlehen'!$C$12*12,D73,ROUND('Rechner Tilgungsdarlehen'!$C$10/(('Rechner Tilgungsdarlehen'!$C$12-'Rechner Tilgungsdarlehen'!$C$16)*12),2))))</f>
        <v>1562.5</v>
      </c>
      <c r="F73" s="24">
        <f>IF(B73="","",ROUND(D73*'Rechner Tilgungsdarlehen'!$C$14/100/12,2))</f>
        <v>322.27</v>
      </c>
      <c r="G73" s="24">
        <f t="shared" si="2"/>
        <v>1884.77</v>
      </c>
      <c r="H73" s="24">
        <f t="shared" si="3"/>
        <v>84375</v>
      </c>
      <c r="I73" s="19"/>
      <c r="J73" s="25" t="str">
        <f>IF(B73="","",IF(B73&lt;='Rechner Tilgungsdarlehen'!$C$16*12,"Tilgungsfrei","Tilgung"))</f>
        <v>Tilgung</v>
      </c>
    </row>
    <row r="74" spans="1:10" x14ac:dyDescent="0.55000000000000004">
      <c r="A74" s="19"/>
      <c r="B74" s="22">
        <f>IF(B73&gt;='Rechner Tilgungsdarlehen'!$C$12*12,"",B73+1)</f>
        <v>67</v>
      </c>
      <c r="C74" s="23">
        <f t="shared" ref="C74:C127" si="4">IF(B74="","",EDATE(C73,1))</f>
        <v>48061</v>
      </c>
      <c r="D74" s="24">
        <f t="shared" ref="D74:D127" si="5">IF(B74="","",H73)</f>
        <v>84375</v>
      </c>
      <c r="E74" s="24">
        <f>IF(B74="","",IF(B74&lt;='Rechner Tilgungsdarlehen'!$C$16*12,0,IF(B74='Rechner Tilgungsdarlehen'!$C$12*12,D74,ROUND('Rechner Tilgungsdarlehen'!$C$10/(('Rechner Tilgungsdarlehen'!$C$12-'Rechner Tilgungsdarlehen'!$C$16)*12),2))))</f>
        <v>1562.5</v>
      </c>
      <c r="F74" s="24">
        <f>IF(B74="","",ROUND(D74*'Rechner Tilgungsdarlehen'!$C$14/100/12,2))</f>
        <v>316.41000000000003</v>
      </c>
      <c r="G74" s="24">
        <f t="shared" ref="G74:G127" si="6">IF(B74="","",E74+F74)</f>
        <v>1878.91</v>
      </c>
      <c r="H74" s="24">
        <f t="shared" ref="H74:H127" si="7">IF(B74="","",D74-E74)</f>
        <v>82812.5</v>
      </c>
      <c r="I74" s="19"/>
      <c r="J74" s="25" t="str">
        <f>IF(B74="","",IF(B74&lt;='Rechner Tilgungsdarlehen'!$C$16*12,"Tilgungsfrei","Tilgung"))</f>
        <v>Tilgung</v>
      </c>
    </row>
    <row r="75" spans="1:10" x14ac:dyDescent="0.55000000000000004">
      <c r="A75" s="19"/>
      <c r="B75" s="22">
        <f>IF(B74&gt;='Rechner Tilgungsdarlehen'!$C$12*12,"",B74+1)</f>
        <v>68</v>
      </c>
      <c r="C75" s="23">
        <f t="shared" si="4"/>
        <v>48092</v>
      </c>
      <c r="D75" s="24">
        <f t="shared" si="5"/>
        <v>82812.5</v>
      </c>
      <c r="E75" s="24">
        <f>IF(B75="","",IF(B75&lt;='Rechner Tilgungsdarlehen'!$C$16*12,0,IF(B75='Rechner Tilgungsdarlehen'!$C$12*12,D75,ROUND('Rechner Tilgungsdarlehen'!$C$10/(('Rechner Tilgungsdarlehen'!$C$12-'Rechner Tilgungsdarlehen'!$C$16)*12),2))))</f>
        <v>1562.5</v>
      </c>
      <c r="F75" s="24">
        <f>IF(B75="","",ROUND(D75*'Rechner Tilgungsdarlehen'!$C$14/100/12,2))</f>
        <v>310.55</v>
      </c>
      <c r="G75" s="24">
        <f t="shared" si="6"/>
        <v>1873.05</v>
      </c>
      <c r="H75" s="24">
        <f t="shared" si="7"/>
        <v>81250</v>
      </c>
      <c r="I75" s="19"/>
      <c r="J75" s="25" t="str">
        <f>IF(B75="","",IF(B75&lt;='Rechner Tilgungsdarlehen'!$C$16*12,"Tilgungsfrei","Tilgung"))</f>
        <v>Tilgung</v>
      </c>
    </row>
    <row r="76" spans="1:10" x14ac:dyDescent="0.55000000000000004">
      <c r="A76" s="19"/>
      <c r="B76" s="22">
        <f>IF(B75&gt;='Rechner Tilgungsdarlehen'!$C$12*12,"",B75+1)</f>
        <v>69</v>
      </c>
      <c r="C76" s="23">
        <f t="shared" si="4"/>
        <v>48122</v>
      </c>
      <c r="D76" s="24">
        <f t="shared" si="5"/>
        <v>81250</v>
      </c>
      <c r="E76" s="24">
        <f>IF(B76="","",IF(B76&lt;='Rechner Tilgungsdarlehen'!$C$16*12,0,IF(B76='Rechner Tilgungsdarlehen'!$C$12*12,D76,ROUND('Rechner Tilgungsdarlehen'!$C$10/(('Rechner Tilgungsdarlehen'!$C$12-'Rechner Tilgungsdarlehen'!$C$16)*12),2))))</f>
        <v>1562.5</v>
      </c>
      <c r="F76" s="24">
        <f>IF(B76="","",ROUND(D76*'Rechner Tilgungsdarlehen'!$C$14/100/12,2))</f>
        <v>304.69</v>
      </c>
      <c r="G76" s="24">
        <f t="shared" si="6"/>
        <v>1867.19</v>
      </c>
      <c r="H76" s="24">
        <f t="shared" si="7"/>
        <v>79687.5</v>
      </c>
      <c r="I76" s="19"/>
      <c r="J76" s="25" t="str">
        <f>IF(B76="","",IF(B76&lt;='Rechner Tilgungsdarlehen'!$C$16*12,"Tilgungsfrei","Tilgung"))</f>
        <v>Tilgung</v>
      </c>
    </row>
    <row r="77" spans="1:10" x14ac:dyDescent="0.55000000000000004">
      <c r="A77" s="19"/>
      <c r="B77" s="22">
        <f>IF(B76&gt;='Rechner Tilgungsdarlehen'!$C$12*12,"",B76+1)</f>
        <v>70</v>
      </c>
      <c r="C77" s="23">
        <f t="shared" si="4"/>
        <v>48153</v>
      </c>
      <c r="D77" s="24">
        <f t="shared" si="5"/>
        <v>79687.5</v>
      </c>
      <c r="E77" s="24">
        <f>IF(B77="","",IF(B77&lt;='Rechner Tilgungsdarlehen'!$C$16*12,0,IF(B77='Rechner Tilgungsdarlehen'!$C$12*12,D77,ROUND('Rechner Tilgungsdarlehen'!$C$10/(('Rechner Tilgungsdarlehen'!$C$12-'Rechner Tilgungsdarlehen'!$C$16)*12),2))))</f>
        <v>1562.5</v>
      </c>
      <c r="F77" s="24">
        <f>IF(B77="","",ROUND(D77*'Rechner Tilgungsdarlehen'!$C$14/100/12,2))</f>
        <v>298.83</v>
      </c>
      <c r="G77" s="24">
        <f t="shared" si="6"/>
        <v>1861.33</v>
      </c>
      <c r="H77" s="24">
        <f t="shared" si="7"/>
        <v>78125</v>
      </c>
      <c r="I77" s="19"/>
      <c r="J77" s="25" t="str">
        <f>IF(B77="","",IF(B77&lt;='Rechner Tilgungsdarlehen'!$C$16*12,"Tilgungsfrei","Tilgung"))</f>
        <v>Tilgung</v>
      </c>
    </row>
    <row r="78" spans="1:10" x14ac:dyDescent="0.55000000000000004">
      <c r="A78" s="19"/>
      <c r="B78" s="22">
        <f>IF(B77&gt;='Rechner Tilgungsdarlehen'!$C$12*12,"",B77+1)</f>
        <v>71</v>
      </c>
      <c r="C78" s="23">
        <f t="shared" si="4"/>
        <v>48183</v>
      </c>
      <c r="D78" s="24">
        <f t="shared" si="5"/>
        <v>78125</v>
      </c>
      <c r="E78" s="24">
        <f>IF(B78="","",IF(B78&lt;='Rechner Tilgungsdarlehen'!$C$16*12,0,IF(B78='Rechner Tilgungsdarlehen'!$C$12*12,D78,ROUND('Rechner Tilgungsdarlehen'!$C$10/(('Rechner Tilgungsdarlehen'!$C$12-'Rechner Tilgungsdarlehen'!$C$16)*12),2))))</f>
        <v>1562.5</v>
      </c>
      <c r="F78" s="24">
        <f>IF(B78="","",ROUND(D78*'Rechner Tilgungsdarlehen'!$C$14/100/12,2))</f>
        <v>292.97000000000003</v>
      </c>
      <c r="G78" s="24">
        <f t="shared" si="6"/>
        <v>1855.47</v>
      </c>
      <c r="H78" s="24">
        <f t="shared" si="7"/>
        <v>76562.5</v>
      </c>
      <c r="I78" s="19"/>
      <c r="J78" s="25" t="str">
        <f>IF(B78="","",IF(B78&lt;='Rechner Tilgungsdarlehen'!$C$16*12,"Tilgungsfrei","Tilgung"))</f>
        <v>Tilgung</v>
      </c>
    </row>
    <row r="79" spans="1:10" x14ac:dyDescent="0.55000000000000004">
      <c r="A79" s="19"/>
      <c r="B79" s="22">
        <f>IF(B78&gt;='Rechner Tilgungsdarlehen'!$C$12*12,"",B78+1)</f>
        <v>72</v>
      </c>
      <c r="C79" s="23">
        <f t="shared" si="4"/>
        <v>48214</v>
      </c>
      <c r="D79" s="24">
        <f t="shared" si="5"/>
        <v>76562.5</v>
      </c>
      <c r="E79" s="24">
        <f>IF(B79="","",IF(B79&lt;='Rechner Tilgungsdarlehen'!$C$16*12,0,IF(B79='Rechner Tilgungsdarlehen'!$C$12*12,D79,ROUND('Rechner Tilgungsdarlehen'!$C$10/(('Rechner Tilgungsdarlehen'!$C$12-'Rechner Tilgungsdarlehen'!$C$16)*12),2))))</f>
        <v>1562.5</v>
      </c>
      <c r="F79" s="24">
        <f>IF(B79="","",ROUND(D79*'Rechner Tilgungsdarlehen'!$C$14/100/12,2))</f>
        <v>287.11</v>
      </c>
      <c r="G79" s="24">
        <f t="shared" si="6"/>
        <v>1849.6100000000001</v>
      </c>
      <c r="H79" s="24">
        <f t="shared" si="7"/>
        <v>75000</v>
      </c>
      <c r="I79" s="19"/>
      <c r="J79" s="25" t="str">
        <f>IF(B79="","",IF(B79&lt;='Rechner Tilgungsdarlehen'!$C$16*12,"Tilgungsfrei","Tilgung"))</f>
        <v>Tilgung</v>
      </c>
    </row>
    <row r="80" spans="1:10" x14ac:dyDescent="0.55000000000000004">
      <c r="A80" s="19"/>
      <c r="B80" s="22">
        <f>IF(B79&gt;='Rechner Tilgungsdarlehen'!$C$12*12,"",B79+1)</f>
        <v>73</v>
      </c>
      <c r="C80" s="23">
        <f t="shared" si="4"/>
        <v>48245</v>
      </c>
      <c r="D80" s="24">
        <f t="shared" si="5"/>
        <v>75000</v>
      </c>
      <c r="E80" s="24">
        <f>IF(B80="","",IF(B80&lt;='Rechner Tilgungsdarlehen'!$C$16*12,0,IF(B80='Rechner Tilgungsdarlehen'!$C$12*12,D80,ROUND('Rechner Tilgungsdarlehen'!$C$10/(('Rechner Tilgungsdarlehen'!$C$12-'Rechner Tilgungsdarlehen'!$C$16)*12),2))))</f>
        <v>1562.5</v>
      </c>
      <c r="F80" s="24">
        <f>IF(B80="","",ROUND(D80*'Rechner Tilgungsdarlehen'!$C$14/100/12,2))</f>
        <v>281.25</v>
      </c>
      <c r="G80" s="24">
        <f t="shared" si="6"/>
        <v>1843.75</v>
      </c>
      <c r="H80" s="24">
        <f t="shared" si="7"/>
        <v>73437.5</v>
      </c>
      <c r="I80" s="19"/>
      <c r="J80" s="25" t="str">
        <f>IF(B80="","",IF(B80&lt;='Rechner Tilgungsdarlehen'!$C$16*12,"Tilgungsfrei","Tilgung"))</f>
        <v>Tilgung</v>
      </c>
    </row>
    <row r="81" spans="1:10" x14ac:dyDescent="0.55000000000000004">
      <c r="A81" s="19"/>
      <c r="B81" s="22">
        <f>IF(B80&gt;='Rechner Tilgungsdarlehen'!$C$12*12,"",B80+1)</f>
        <v>74</v>
      </c>
      <c r="C81" s="23">
        <f t="shared" si="4"/>
        <v>48274</v>
      </c>
      <c r="D81" s="24">
        <f t="shared" si="5"/>
        <v>73437.5</v>
      </c>
      <c r="E81" s="24">
        <f>IF(B81="","",IF(B81&lt;='Rechner Tilgungsdarlehen'!$C$16*12,0,IF(B81='Rechner Tilgungsdarlehen'!$C$12*12,D81,ROUND('Rechner Tilgungsdarlehen'!$C$10/(('Rechner Tilgungsdarlehen'!$C$12-'Rechner Tilgungsdarlehen'!$C$16)*12),2))))</f>
        <v>1562.5</v>
      </c>
      <c r="F81" s="24">
        <f>IF(B81="","",ROUND(D81*'Rechner Tilgungsdarlehen'!$C$14/100/12,2))</f>
        <v>275.39</v>
      </c>
      <c r="G81" s="24">
        <f t="shared" si="6"/>
        <v>1837.8899999999999</v>
      </c>
      <c r="H81" s="24">
        <f t="shared" si="7"/>
        <v>71875</v>
      </c>
      <c r="I81" s="19"/>
      <c r="J81" s="25" t="str">
        <f>IF(B81="","",IF(B81&lt;='Rechner Tilgungsdarlehen'!$C$16*12,"Tilgungsfrei","Tilgung"))</f>
        <v>Tilgung</v>
      </c>
    </row>
    <row r="82" spans="1:10" x14ac:dyDescent="0.55000000000000004">
      <c r="A82" s="19"/>
      <c r="B82" s="22">
        <f>IF(B81&gt;='Rechner Tilgungsdarlehen'!$C$12*12,"",B81+1)</f>
        <v>75</v>
      </c>
      <c r="C82" s="23">
        <f t="shared" si="4"/>
        <v>48305</v>
      </c>
      <c r="D82" s="24">
        <f t="shared" si="5"/>
        <v>71875</v>
      </c>
      <c r="E82" s="24">
        <f>IF(B82="","",IF(B82&lt;='Rechner Tilgungsdarlehen'!$C$16*12,0,IF(B82='Rechner Tilgungsdarlehen'!$C$12*12,D82,ROUND('Rechner Tilgungsdarlehen'!$C$10/(('Rechner Tilgungsdarlehen'!$C$12-'Rechner Tilgungsdarlehen'!$C$16)*12),2))))</f>
        <v>1562.5</v>
      </c>
      <c r="F82" s="24">
        <f>IF(B82="","",ROUND(D82*'Rechner Tilgungsdarlehen'!$C$14/100/12,2))</f>
        <v>269.52999999999997</v>
      </c>
      <c r="G82" s="24">
        <f t="shared" si="6"/>
        <v>1832.03</v>
      </c>
      <c r="H82" s="24">
        <f t="shared" si="7"/>
        <v>70312.5</v>
      </c>
      <c r="I82" s="19"/>
      <c r="J82" s="25" t="str">
        <f>IF(B82="","",IF(B82&lt;='Rechner Tilgungsdarlehen'!$C$16*12,"Tilgungsfrei","Tilgung"))</f>
        <v>Tilgung</v>
      </c>
    </row>
    <row r="83" spans="1:10" x14ac:dyDescent="0.55000000000000004">
      <c r="A83" s="19"/>
      <c r="B83" s="22">
        <f>IF(B82&gt;='Rechner Tilgungsdarlehen'!$C$12*12,"",B82+1)</f>
        <v>76</v>
      </c>
      <c r="C83" s="23">
        <f t="shared" si="4"/>
        <v>48335</v>
      </c>
      <c r="D83" s="24">
        <f t="shared" si="5"/>
        <v>70312.5</v>
      </c>
      <c r="E83" s="24">
        <f>IF(B83="","",IF(B83&lt;='Rechner Tilgungsdarlehen'!$C$16*12,0,IF(B83='Rechner Tilgungsdarlehen'!$C$12*12,D83,ROUND('Rechner Tilgungsdarlehen'!$C$10/(('Rechner Tilgungsdarlehen'!$C$12-'Rechner Tilgungsdarlehen'!$C$16)*12),2))))</f>
        <v>1562.5</v>
      </c>
      <c r="F83" s="24">
        <f>IF(B83="","",ROUND(D83*'Rechner Tilgungsdarlehen'!$C$14/100/12,2))</f>
        <v>263.67</v>
      </c>
      <c r="G83" s="24">
        <f t="shared" si="6"/>
        <v>1826.17</v>
      </c>
      <c r="H83" s="24">
        <f t="shared" si="7"/>
        <v>68750</v>
      </c>
      <c r="I83" s="19"/>
      <c r="J83" s="25" t="str">
        <f>IF(B83="","",IF(B83&lt;='Rechner Tilgungsdarlehen'!$C$16*12,"Tilgungsfrei","Tilgung"))</f>
        <v>Tilgung</v>
      </c>
    </row>
    <row r="84" spans="1:10" x14ac:dyDescent="0.55000000000000004">
      <c r="A84" s="19"/>
      <c r="B84" s="22">
        <f>IF(B83&gt;='Rechner Tilgungsdarlehen'!$C$12*12,"",B83+1)</f>
        <v>77</v>
      </c>
      <c r="C84" s="23">
        <f t="shared" si="4"/>
        <v>48366</v>
      </c>
      <c r="D84" s="24">
        <f t="shared" si="5"/>
        <v>68750</v>
      </c>
      <c r="E84" s="24">
        <f>IF(B84="","",IF(B84&lt;='Rechner Tilgungsdarlehen'!$C$16*12,0,IF(B84='Rechner Tilgungsdarlehen'!$C$12*12,D84,ROUND('Rechner Tilgungsdarlehen'!$C$10/(('Rechner Tilgungsdarlehen'!$C$12-'Rechner Tilgungsdarlehen'!$C$16)*12),2))))</f>
        <v>1562.5</v>
      </c>
      <c r="F84" s="24">
        <f>IF(B84="","",ROUND(D84*'Rechner Tilgungsdarlehen'!$C$14/100/12,2))</f>
        <v>257.81</v>
      </c>
      <c r="G84" s="24">
        <f t="shared" si="6"/>
        <v>1820.31</v>
      </c>
      <c r="H84" s="24">
        <f t="shared" si="7"/>
        <v>67187.5</v>
      </c>
      <c r="I84" s="19"/>
      <c r="J84" s="25" t="str">
        <f>IF(B84="","",IF(B84&lt;='Rechner Tilgungsdarlehen'!$C$16*12,"Tilgungsfrei","Tilgung"))</f>
        <v>Tilgung</v>
      </c>
    </row>
    <row r="85" spans="1:10" x14ac:dyDescent="0.55000000000000004">
      <c r="A85" s="19"/>
      <c r="B85" s="22">
        <f>IF(B84&gt;='Rechner Tilgungsdarlehen'!$C$12*12,"",B84+1)</f>
        <v>78</v>
      </c>
      <c r="C85" s="23">
        <f t="shared" si="4"/>
        <v>48396</v>
      </c>
      <c r="D85" s="24">
        <f t="shared" si="5"/>
        <v>67187.5</v>
      </c>
      <c r="E85" s="24">
        <f>IF(B85="","",IF(B85&lt;='Rechner Tilgungsdarlehen'!$C$16*12,0,IF(B85='Rechner Tilgungsdarlehen'!$C$12*12,D85,ROUND('Rechner Tilgungsdarlehen'!$C$10/(('Rechner Tilgungsdarlehen'!$C$12-'Rechner Tilgungsdarlehen'!$C$16)*12),2))))</f>
        <v>1562.5</v>
      </c>
      <c r="F85" s="24">
        <f>IF(B85="","",ROUND(D85*'Rechner Tilgungsdarlehen'!$C$14/100/12,2))</f>
        <v>251.95</v>
      </c>
      <c r="G85" s="24">
        <f t="shared" si="6"/>
        <v>1814.45</v>
      </c>
      <c r="H85" s="24">
        <f t="shared" si="7"/>
        <v>65625</v>
      </c>
      <c r="I85" s="19"/>
      <c r="J85" s="25" t="str">
        <f>IF(B85="","",IF(B85&lt;='Rechner Tilgungsdarlehen'!$C$16*12,"Tilgungsfrei","Tilgung"))</f>
        <v>Tilgung</v>
      </c>
    </row>
    <row r="86" spans="1:10" x14ac:dyDescent="0.55000000000000004">
      <c r="A86" s="19"/>
      <c r="B86" s="22">
        <f>IF(B85&gt;='Rechner Tilgungsdarlehen'!$C$12*12,"",B85+1)</f>
        <v>79</v>
      </c>
      <c r="C86" s="23">
        <f t="shared" si="4"/>
        <v>48427</v>
      </c>
      <c r="D86" s="24">
        <f t="shared" si="5"/>
        <v>65625</v>
      </c>
      <c r="E86" s="24">
        <f>IF(B86="","",IF(B86&lt;='Rechner Tilgungsdarlehen'!$C$16*12,0,IF(B86='Rechner Tilgungsdarlehen'!$C$12*12,D86,ROUND('Rechner Tilgungsdarlehen'!$C$10/(('Rechner Tilgungsdarlehen'!$C$12-'Rechner Tilgungsdarlehen'!$C$16)*12),2))))</f>
        <v>1562.5</v>
      </c>
      <c r="F86" s="24">
        <f>IF(B86="","",ROUND(D86*'Rechner Tilgungsdarlehen'!$C$14/100/12,2))</f>
        <v>246.09</v>
      </c>
      <c r="G86" s="24">
        <f t="shared" si="6"/>
        <v>1808.59</v>
      </c>
      <c r="H86" s="24">
        <f t="shared" si="7"/>
        <v>64062.5</v>
      </c>
      <c r="I86" s="19"/>
      <c r="J86" s="25" t="str">
        <f>IF(B86="","",IF(B86&lt;='Rechner Tilgungsdarlehen'!$C$16*12,"Tilgungsfrei","Tilgung"))</f>
        <v>Tilgung</v>
      </c>
    </row>
    <row r="87" spans="1:10" x14ac:dyDescent="0.55000000000000004">
      <c r="A87" s="19"/>
      <c r="B87" s="22">
        <f>IF(B86&gt;='Rechner Tilgungsdarlehen'!$C$12*12,"",B86+1)</f>
        <v>80</v>
      </c>
      <c r="C87" s="23">
        <f t="shared" si="4"/>
        <v>48458</v>
      </c>
      <c r="D87" s="24">
        <f t="shared" si="5"/>
        <v>64062.5</v>
      </c>
      <c r="E87" s="24">
        <f>IF(B87="","",IF(B87&lt;='Rechner Tilgungsdarlehen'!$C$16*12,0,IF(B87='Rechner Tilgungsdarlehen'!$C$12*12,D87,ROUND('Rechner Tilgungsdarlehen'!$C$10/(('Rechner Tilgungsdarlehen'!$C$12-'Rechner Tilgungsdarlehen'!$C$16)*12),2))))</f>
        <v>1562.5</v>
      </c>
      <c r="F87" s="24">
        <f>IF(B87="","",ROUND(D87*'Rechner Tilgungsdarlehen'!$C$14/100/12,2))</f>
        <v>240.23</v>
      </c>
      <c r="G87" s="24">
        <f t="shared" si="6"/>
        <v>1802.73</v>
      </c>
      <c r="H87" s="24">
        <f t="shared" si="7"/>
        <v>62500</v>
      </c>
      <c r="I87" s="19"/>
      <c r="J87" s="25" t="str">
        <f>IF(B87="","",IF(B87&lt;='Rechner Tilgungsdarlehen'!$C$16*12,"Tilgungsfrei","Tilgung"))</f>
        <v>Tilgung</v>
      </c>
    </row>
    <row r="88" spans="1:10" x14ac:dyDescent="0.55000000000000004">
      <c r="A88" s="19"/>
      <c r="B88" s="22">
        <f>IF(B87&gt;='Rechner Tilgungsdarlehen'!$C$12*12,"",B87+1)</f>
        <v>81</v>
      </c>
      <c r="C88" s="23">
        <f t="shared" si="4"/>
        <v>48488</v>
      </c>
      <c r="D88" s="24">
        <f t="shared" si="5"/>
        <v>62500</v>
      </c>
      <c r="E88" s="24">
        <f>IF(B88="","",IF(B88&lt;='Rechner Tilgungsdarlehen'!$C$16*12,0,IF(B88='Rechner Tilgungsdarlehen'!$C$12*12,D88,ROUND('Rechner Tilgungsdarlehen'!$C$10/(('Rechner Tilgungsdarlehen'!$C$12-'Rechner Tilgungsdarlehen'!$C$16)*12),2))))</f>
        <v>1562.5</v>
      </c>
      <c r="F88" s="24">
        <f>IF(B88="","",ROUND(D88*'Rechner Tilgungsdarlehen'!$C$14/100/12,2))</f>
        <v>234.38</v>
      </c>
      <c r="G88" s="24">
        <f t="shared" si="6"/>
        <v>1796.88</v>
      </c>
      <c r="H88" s="24">
        <f t="shared" si="7"/>
        <v>60937.5</v>
      </c>
      <c r="I88" s="19"/>
      <c r="J88" s="25" t="str">
        <f>IF(B88="","",IF(B88&lt;='Rechner Tilgungsdarlehen'!$C$16*12,"Tilgungsfrei","Tilgung"))</f>
        <v>Tilgung</v>
      </c>
    </row>
    <row r="89" spans="1:10" x14ac:dyDescent="0.55000000000000004">
      <c r="A89" s="19"/>
      <c r="B89" s="22">
        <f>IF(B88&gt;='Rechner Tilgungsdarlehen'!$C$12*12,"",B88+1)</f>
        <v>82</v>
      </c>
      <c r="C89" s="23">
        <f t="shared" si="4"/>
        <v>48519</v>
      </c>
      <c r="D89" s="24">
        <f t="shared" si="5"/>
        <v>60937.5</v>
      </c>
      <c r="E89" s="24">
        <f>IF(B89="","",IF(B89&lt;='Rechner Tilgungsdarlehen'!$C$16*12,0,IF(B89='Rechner Tilgungsdarlehen'!$C$12*12,D89,ROUND('Rechner Tilgungsdarlehen'!$C$10/(('Rechner Tilgungsdarlehen'!$C$12-'Rechner Tilgungsdarlehen'!$C$16)*12),2))))</f>
        <v>1562.5</v>
      </c>
      <c r="F89" s="24">
        <f>IF(B89="","",ROUND(D89*'Rechner Tilgungsdarlehen'!$C$14/100/12,2))</f>
        <v>228.52</v>
      </c>
      <c r="G89" s="24">
        <f t="shared" si="6"/>
        <v>1791.02</v>
      </c>
      <c r="H89" s="24">
        <f t="shared" si="7"/>
        <v>59375</v>
      </c>
      <c r="I89" s="19"/>
      <c r="J89" s="25" t="str">
        <f>IF(B89="","",IF(B89&lt;='Rechner Tilgungsdarlehen'!$C$16*12,"Tilgungsfrei","Tilgung"))</f>
        <v>Tilgung</v>
      </c>
    </row>
    <row r="90" spans="1:10" x14ac:dyDescent="0.55000000000000004">
      <c r="A90" s="19"/>
      <c r="B90" s="22">
        <f>IF(B89&gt;='Rechner Tilgungsdarlehen'!$C$12*12,"",B89+1)</f>
        <v>83</v>
      </c>
      <c r="C90" s="23">
        <f t="shared" si="4"/>
        <v>48549</v>
      </c>
      <c r="D90" s="24">
        <f t="shared" si="5"/>
        <v>59375</v>
      </c>
      <c r="E90" s="24">
        <f>IF(B90="","",IF(B90&lt;='Rechner Tilgungsdarlehen'!$C$16*12,0,IF(B90='Rechner Tilgungsdarlehen'!$C$12*12,D90,ROUND('Rechner Tilgungsdarlehen'!$C$10/(('Rechner Tilgungsdarlehen'!$C$12-'Rechner Tilgungsdarlehen'!$C$16)*12),2))))</f>
        <v>1562.5</v>
      </c>
      <c r="F90" s="24">
        <f>IF(B90="","",ROUND(D90*'Rechner Tilgungsdarlehen'!$C$14/100/12,2))</f>
        <v>222.66</v>
      </c>
      <c r="G90" s="24">
        <f t="shared" si="6"/>
        <v>1785.16</v>
      </c>
      <c r="H90" s="24">
        <f t="shared" si="7"/>
        <v>57812.5</v>
      </c>
      <c r="I90" s="19"/>
      <c r="J90" s="25" t="str">
        <f>IF(B90="","",IF(B90&lt;='Rechner Tilgungsdarlehen'!$C$16*12,"Tilgungsfrei","Tilgung"))</f>
        <v>Tilgung</v>
      </c>
    </row>
    <row r="91" spans="1:10" x14ac:dyDescent="0.55000000000000004">
      <c r="A91" s="19"/>
      <c r="B91" s="22">
        <f>IF(B90&gt;='Rechner Tilgungsdarlehen'!$C$12*12,"",B90+1)</f>
        <v>84</v>
      </c>
      <c r="C91" s="23">
        <f t="shared" si="4"/>
        <v>48580</v>
      </c>
      <c r="D91" s="24">
        <f t="shared" si="5"/>
        <v>57812.5</v>
      </c>
      <c r="E91" s="24">
        <f>IF(B91="","",IF(B91&lt;='Rechner Tilgungsdarlehen'!$C$16*12,0,IF(B91='Rechner Tilgungsdarlehen'!$C$12*12,D91,ROUND('Rechner Tilgungsdarlehen'!$C$10/(('Rechner Tilgungsdarlehen'!$C$12-'Rechner Tilgungsdarlehen'!$C$16)*12),2))))</f>
        <v>1562.5</v>
      </c>
      <c r="F91" s="24">
        <f>IF(B91="","",ROUND(D91*'Rechner Tilgungsdarlehen'!$C$14/100/12,2))</f>
        <v>216.8</v>
      </c>
      <c r="G91" s="24">
        <f t="shared" si="6"/>
        <v>1779.3</v>
      </c>
      <c r="H91" s="24">
        <f t="shared" si="7"/>
        <v>56250</v>
      </c>
      <c r="I91" s="19"/>
      <c r="J91" s="25" t="str">
        <f>IF(B91="","",IF(B91&lt;='Rechner Tilgungsdarlehen'!$C$16*12,"Tilgungsfrei","Tilgung"))</f>
        <v>Tilgung</v>
      </c>
    </row>
    <row r="92" spans="1:10" x14ac:dyDescent="0.55000000000000004">
      <c r="A92" s="19"/>
      <c r="B92" s="22">
        <f>IF(B91&gt;='Rechner Tilgungsdarlehen'!$C$12*12,"",B91+1)</f>
        <v>85</v>
      </c>
      <c r="C92" s="23">
        <f t="shared" si="4"/>
        <v>48611</v>
      </c>
      <c r="D92" s="24">
        <f t="shared" si="5"/>
        <v>56250</v>
      </c>
      <c r="E92" s="24">
        <f>IF(B92="","",IF(B92&lt;='Rechner Tilgungsdarlehen'!$C$16*12,0,IF(B92='Rechner Tilgungsdarlehen'!$C$12*12,D92,ROUND('Rechner Tilgungsdarlehen'!$C$10/(('Rechner Tilgungsdarlehen'!$C$12-'Rechner Tilgungsdarlehen'!$C$16)*12),2))))</f>
        <v>1562.5</v>
      </c>
      <c r="F92" s="24">
        <f>IF(B92="","",ROUND(D92*'Rechner Tilgungsdarlehen'!$C$14/100/12,2))</f>
        <v>210.94</v>
      </c>
      <c r="G92" s="24">
        <f t="shared" si="6"/>
        <v>1773.44</v>
      </c>
      <c r="H92" s="24">
        <f t="shared" si="7"/>
        <v>54687.5</v>
      </c>
      <c r="I92" s="19"/>
      <c r="J92" s="25" t="str">
        <f>IF(B92="","",IF(B92&lt;='Rechner Tilgungsdarlehen'!$C$16*12,"Tilgungsfrei","Tilgung"))</f>
        <v>Tilgung</v>
      </c>
    </row>
    <row r="93" spans="1:10" x14ac:dyDescent="0.55000000000000004">
      <c r="A93" s="19"/>
      <c r="B93" s="22">
        <f>IF(B92&gt;='Rechner Tilgungsdarlehen'!$C$12*12,"",B92+1)</f>
        <v>86</v>
      </c>
      <c r="C93" s="23">
        <f t="shared" si="4"/>
        <v>48639</v>
      </c>
      <c r="D93" s="24">
        <f t="shared" si="5"/>
        <v>54687.5</v>
      </c>
      <c r="E93" s="24">
        <f>IF(B93="","",IF(B93&lt;='Rechner Tilgungsdarlehen'!$C$16*12,0,IF(B93='Rechner Tilgungsdarlehen'!$C$12*12,D93,ROUND('Rechner Tilgungsdarlehen'!$C$10/(('Rechner Tilgungsdarlehen'!$C$12-'Rechner Tilgungsdarlehen'!$C$16)*12),2))))</f>
        <v>1562.5</v>
      </c>
      <c r="F93" s="24">
        <f>IF(B93="","",ROUND(D93*'Rechner Tilgungsdarlehen'!$C$14/100/12,2))</f>
        <v>205.08</v>
      </c>
      <c r="G93" s="24">
        <f t="shared" si="6"/>
        <v>1767.58</v>
      </c>
      <c r="H93" s="24">
        <f t="shared" si="7"/>
        <v>53125</v>
      </c>
      <c r="I93" s="19"/>
      <c r="J93" s="25" t="str">
        <f>IF(B93="","",IF(B93&lt;='Rechner Tilgungsdarlehen'!$C$16*12,"Tilgungsfrei","Tilgung"))</f>
        <v>Tilgung</v>
      </c>
    </row>
    <row r="94" spans="1:10" x14ac:dyDescent="0.55000000000000004">
      <c r="A94" s="19"/>
      <c r="B94" s="22">
        <f>IF(B93&gt;='Rechner Tilgungsdarlehen'!$C$12*12,"",B93+1)</f>
        <v>87</v>
      </c>
      <c r="C94" s="23">
        <f t="shared" si="4"/>
        <v>48670</v>
      </c>
      <c r="D94" s="24">
        <f t="shared" si="5"/>
        <v>53125</v>
      </c>
      <c r="E94" s="24">
        <f>IF(B94="","",IF(B94&lt;='Rechner Tilgungsdarlehen'!$C$16*12,0,IF(B94='Rechner Tilgungsdarlehen'!$C$12*12,D94,ROUND('Rechner Tilgungsdarlehen'!$C$10/(('Rechner Tilgungsdarlehen'!$C$12-'Rechner Tilgungsdarlehen'!$C$16)*12),2))))</f>
        <v>1562.5</v>
      </c>
      <c r="F94" s="24">
        <f>IF(B94="","",ROUND(D94*'Rechner Tilgungsdarlehen'!$C$14/100/12,2))</f>
        <v>199.22</v>
      </c>
      <c r="G94" s="24">
        <f t="shared" si="6"/>
        <v>1761.72</v>
      </c>
      <c r="H94" s="24">
        <f t="shared" si="7"/>
        <v>51562.5</v>
      </c>
      <c r="I94" s="19"/>
      <c r="J94" s="25" t="str">
        <f>IF(B94="","",IF(B94&lt;='Rechner Tilgungsdarlehen'!$C$16*12,"Tilgungsfrei","Tilgung"))</f>
        <v>Tilgung</v>
      </c>
    </row>
    <row r="95" spans="1:10" x14ac:dyDescent="0.55000000000000004">
      <c r="A95" s="19"/>
      <c r="B95" s="22">
        <f>IF(B94&gt;='Rechner Tilgungsdarlehen'!$C$12*12,"",B94+1)</f>
        <v>88</v>
      </c>
      <c r="C95" s="23">
        <f t="shared" si="4"/>
        <v>48700</v>
      </c>
      <c r="D95" s="24">
        <f t="shared" si="5"/>
        <v>51562.5</v>
      </c>
      <c r="E95" s="24">
        <f>IF(B95="","",IF(B95&lt;='Rechner Tilgungsdarlehen'!$C$16*12,0,IF(B95='Rechner Tilgungsdarlehen'!$C$12*12,D95,ROUND('Rechner Tilgungsdarlehen'!$C$10/(('Rechner Tilgungsdarlehen'!$C$12-'Rechner Tilgungsdarlehen'!$C$16)*12),2))))</f>
        <v>1562.5</v>
      </c>
      <c r="F95" s="24">
        <f>IF(B95="","",ROUND(D95*'Rechner Tilgungsdarlehen'!$C$14/100/12,2))</f>
        <v>193.36</v>
      </c>
      <c r="G95" s="24">
        <f t="shared" si="6"/>
        <v>1755.8600000000001</v>
      </c>
      <c r="H95" s="24">
        <f t="shared" si="7"/>
        <v>50000</v>
      </c>
      <c r="I95" s="19"/>
      <c r="J95" s="25" t="str">
        <f>IF(B95="","",IF(B95&lt;='Rechner Tilgungsdarlehen'!$C$16*12,"Tilgungsfrei","Tilgung"))</f>
        <v>Tilgung</v>
      </c>
    </row>
    <row r="96" spans="1:10" x14ac:dyDescent="0.55000000000000004">
      <c r="A96" s="19"/>
      <c r="B96" s="22">
        <f>IF(B95&gt;='Rechner Tilgungsdarlehen'!$C$12*12,"",B95+1)</f>
        <v>89</v>
      </c>
      <c r="C96" s="23">
        <f t="shared" si="4"/>
        <v>48731</v>
      </c>
      <c r="D96" s="24">
        <f t="shared" si="5"/>
        <v>50000</v>
      </c>
      <c r="E96" s="24">
        <f>IF(B96="","",IF(B96&lt;='Rechner Tilgungsdarlehen'!$C$16*12,0,IF(B96='Rechner Tilgungsdarlehen'!$C$12*12,D96,ROUND('Rechner Tilgungsdarlehen'!$C$10/(('Rechner Tilgungsdarlehen'!$C$12-'Rechner Tilgungsdarlehen'!$C$16)*12),2))))</f>
        <v>1562.5</v>
      </c>
      <c r="F96" s="24">
        <f>IF(B96="","",ROUND(D96*'Rechner Tilgungsdarlehen'!$C$14/100/12,2))</f>
        <v>187.5</v>
      </c>
      <c r="G96" s="24">
        <f t="shared" si="6"/>
        <v>1750</v>
      </c>
      <c r="H96" s="24">
        <f t="shared" si="7"/>
        <v>48437.5</v>
      </c>
      <c r="I96" s="19"/>
      <c r="J96" s="25" t="str">
        <f>IF(B96="","",IF(B96&lt;='Rechner Tilgungsdarlehen'!$C$16*12,"Tilgungsfrei","Tilgung"))</f>
        <v>Tilgung</v>
      </c>
    </row>
    <row r="97" spans="1:10" x14ac:dyDescent="0.55000000000000004">
      <c r="A97" s="19"/>
      <c r="B97" s="22">
        <f>IF(B96&gt;='Rechner Tilgungsdarlehen'!$C$12*12,"",B96+1)</f>
        <v>90</v>
      </c>
      <c r="C97" s="23">
        <f t="shared" si="4"/>
        <v>48761</v>
      </c>
      <c r="D97" s="24">
        <f t="shared" si="5"/>
        <v>48437.5</v>
      </c>
      <c r="E97" s="24">
        <f>IF(B97="","",IF(B97&lt;='Rechner Tilgungsdarlehen'!$C$16*12,0,IF(B97='Rechner Tilgungsdarlehen'!$C$12*12,D97,ROUND('Rechner Tilgungsdarlehen'!$C$10/(('Rechner Tilgungsdarlehen'!$C$12-'Rechner Tilgungsdarlehen'!$C$16)*12),2))))</f>
        <v>1562.5</v>
      </c>
      <c r="F97" s="24">
        <f>IF(B97="","",ROUND(D97*'Rechner Tilgungsdarlehen'!$C$14/100/12,2))</f>
        <v>181.64</v>
      </c>
      <c r="G97" s="24">
        <f t="shared" si="6"/>
        <v>1744.1399999999999</v>
      </c>
      <c r="H97" s="24">
        <f t="shared" si="7"/>
        <v>46875</v>
      </c>
      <c r="I97" s="19"/>
      <c r="J97" s="25" t="str">
        <f>IF(B97="","",IF(B97&lt;='Rechner Tilgungsdarlehen'!$C$16*12,"Tilgungsfrei","Tilgung"))</f>
        <v>Tilgung</v>
      </c>
    </row>
    <row r="98" spans="1:10" x14ac:dyDescent="0.55000000000000004">
      <c r="A98" s="19"/>
      <c r="B98" s="22">
        <f>IF(B97&gt;='Rechner Tilgungsdarlehen'!$C$12*12,"",B97+1)</f>
        <v>91</v>
      </c>
      <c r="C98" s="23">
        <f t="shared" si="4"/>
        <v>48792</v>
      </c>
      <c r="D98" s="24">
        <f t="shared" si="5"/>
        <v>46875</v>
      </c>
      <c r="E98" s="24">
        <f>IF(B98="","",IF(B98&lt;='Rechner Tilgungsdarlehen'!$C$16*12,0,IF(B98='Rechner Tilgungsdarlehen'!$C$12*12,D98,ROUND('Rechner Tilgungsdarlehen'!$C$10/(('Rechner Tilgungsdarlehen'!$C$12-'Rechner Tilgungsdarlehen'!$C$16)*12),2))))</f>
        <v>1562.5</v>
      </c>
      <c r="F98" s="24">
        <f>IF(B98="","",ROUND(D98*'Rechner Tilgungsdarlehen'!$C$14/100/12,2))</f>
        <v>175.78</v>
      </c>
      <c r="G98" s="24">
        <f t="shared" si="6"/>
        <v>1738.28</v>
      </c>
      <c r="H98" s="24">
        <f t="shared" si="7"/>
        <v>45312.5</v>
      </c>
      <c r="I98" s="19"/>
      <c r="J98" s="25" t="str">
        <f>IF(B98="","",IF(B98&lt;='Rechner Tilgungsdarlehen'!$C$16*12,"Tilgungsfrei","Tilgung"))</f>
        <v>Tilgung</v>
      </c>
    </row>
    <row r="99" spans="1:10" x14ac:dyDescent="0.55000000000000004">
      <c r="A99" s="19"/>
      <c r="B99" s="22">
        <f>IF(B98&gt;='Rechner Tilgungsdarlehen'!$C$12*12,"",B98+1)</f>
        <v>92</v>
      </c>
      <c r="C99" s="23">
        <f t="shared" si="4"/>
        <v>48823</v>
      </c>
      <c r="D99" s="24">
        <f t="shared" si="5"/>
        <v>45312.5</v>
      </c>
      <c r="E99" s="24">
        <f>IF(B99="","",IF(B99&lt;='Rechner Tilgungsdarlehen'!$C$16*12,0,IF(B99='Rechner Tilgungsdarlehen'!$C$12*12,D99,ROUND('Rechner Tilgungsdarlehen'!$C$10/(('Rechner Tilgungsdarlehen'!$C$12-'Rechner Tilgungsdarlehen'!$C$16)*12),2))))</f>
        <v>1562.5</v>
      </c>
      <c r="F99" s="24">
        <f>IF(B99="","",ROUND(D99*'Rechner Tilgungsdarlehen'!$C$14/100/12,2))</f>
        <v>169.92</v>
      </c>
      <c r="G99" s="24">
        <f t="shared" si="6"/>
        <v>1732.42</v>
      </c>
      <c r="H99" s="24">
        <f t="shared" si="7"/>
        <v>43750</v>
      </c>
      <c r="I99" s="19"/>
      <c r="J99" s="25" t="str">
        <f>IF(B99="","",IF(B99&lt;='Rechner Tilgungsdarlehen'!$C$16*12,"Tilgungsfrei","Tilgung"))</f>
        <v>Tilgung</v>
      </c>
    </row>
    <row r="100" spans="1:10" x14ac:dyDescent="0.55000000000000004">
      <c r="A100" s="19"/>
      <c r="B100" s="22">
        <f>IF(B99&gt;='Rechner Tilgungsdarlehen'!$C$12*12,"",B99+1)</f>
        <v>93</v>
      </c>
      <c r="C100" s="23">
        <f t="shared" si="4"/>
        <v>48853</v>
      </c>
      <c r="D100" s="24">
        <f t="shared" si="5"/>
        <v>43750</v>
      </c>
      <c r="E100" s="24">
        <f>IF(B100="","",IF(B100&lt;='Rechner Tilgungsdarlehen'!$C$16*12,0,IF(B100='Rechner Tilgungsdarlehen'!$C$12*12,D100,ROUND('Rechner Tilgungsdarlehen'!$C$10/(('Rechner Tilgungsdarlehen'!$C$12-'Rechner Tilgungsdarlehen'!$C$16)*12),2))))</f>
        <v>1562.5</v>
      </c>
      <c r="F100" s="24">
        <f>IF(B100="","",ROUND(D100*'Rechner Tilgungsdarlehen'!$C$14/100/12,2))</f>
        <v>164.06</v>
      </c>
      <c r="G100" s="24">
        <f t="shared" si="6"/>
        <v>1726.56</v>
      </c>
      <c r="H100" s="24">
        <f t="shared" si="7"/>
        <v>42187.5</v>
      </c>
      <c r="I100" s="19"/>
      <c r="J100" s="25" t="str">
        <f>IF(B100="","",IF(B100&lt;='Rechner Tilgungsdarlehen'!$C$16*12,"Tilgungsfrei","Tilgung"))</f>
        <v>Tilgung</v>
      </c>
    </row>
    <row r="101" spans="1:10" x14ac:dyDescent="0.55000000000000004">
      <c r="A101" s="19"/>
      <c r="B101" s="22">
        <f>IF(B100&gt;='Rechner Tilgungsdarlehen'!$C$12*12,"",B100+1)</f>
        <v>94</v>
      </c>
      <c r="C101" s="23">
        <f t="shared" si="4"/>
        <v>48884</v>
      </c>
      <c r="D101" s="24">
        <f t="shared" si="5"/>
        <v>42187.5</v>
      </c>
      <c r="E101" s="24">
        <f>IF(B101="","",IF(B101&lt;='Rechner Tilgungsdarlehen'!$C$16*12,0,IF(B101='Rechner Tilgungsdarlehen'!$C$12*12,D101,ROUND('Rechner Tilgungsdarlehen'!$C$10/(('Rechner Tilgungsdarlehen'!$C$12-'Rechner Tilgungsdarlehen'!$C$16)*12),2))))</f>
        <v>1562.5</v>
      </c>
      <c r="F101" s="24">
        <f>IF(B101="","",ROUND(D101*'Rechner Tilgungsdarlehen'!$C$14/100/12,2))</f>
        <v>158.19999999999999</v>
      </c>
      <c r="G101" s="24">
        <f t="shared" si="6"/>
        <v>1720.7</v>
      </c>
      <c r="H101" s="24">
        <f t="shared" si="7"/>
        <v>40625</v>
      </c>
      <c r="I101" s="19"/>
      <c r="J101" s="25" t="str">
        <f>IF(B101="","",IF(B101&lt;='Rechner Tilgungsdarlehen'!$C$16*12,"Tilgungsfrei","Tilgung"))</f>
        <v>Tilgung</v>
      </c>
    </row>
    <row r="102" spans="1:10" x14ac:dyDescent="0.55000000000000004">
      <c r="A102" s="19"/>
      <c r="B102" s="22">
        <f>IF(B101&gt;='Rechner Tilgungsdarlehen'!$C$12*12,"",B101+1)</f>
        <v>95</v>
      </c>
      <c r="C102" s="23">
        <f t="shared" si="4"/>
        <v>48914</v>
      </c>
      <c r="D102" s="24">
        <f t="shared" si="5"/>
        <v>40625</v>
      </c>
      <c r="E102" s="24">
        <f>IF(B102="","",IF(B102&lt;='Rechner Tilgungsdarlehen'!$C$16*12,0,IF(B102='Rechner Tilgungsdarlehen'!$C$12*12,D102,ROUND('Rechner Tilgungsdarlehen'!$C$10/(('Rechner Tilgungsdarlehen'!$C$12-'Rechner Tilgungsdarlehen'!$C$16)*12),2))))</f>
        <v>1562.5</v>
      </c>
      <c r="F102" s="24">
        <f>IF(B102="","",ROUND(D102*'Rechner Tilgungsdarlehen'!$C$14/100/12,2))</f>
        <v>152.34</v>
      </c>
      <c r="G102" s="24">
        <f t="shared" si="6"/>
        <v>1714.84</v>
      </c>
      <c r="H102" s="24">
        <f t="shared" si="7"/>
        <v>39062.5</v>
      </c>
      <c r="I102" s="19"/>
      <c r="J102" s="25" t="str">
        <f>IF(B102="","",IF(B102&lt;='Rechner Tilgungsdarlehen'!$C$16*12,"Tilgungsfrei","Tilgung"))</f>
        <v>Tilgung</v>
      </c>
    </row>
    <row r="103" spans="1:10" x14ac:dyDescent="0.55000000000000004">
      <c r="A103" s="19"/>
      <c r="B103" s="22">
        <f>IF(B102&gt;='Rechner Tilgungsdarlehen'!$C$12*12,"",B102+1)</f>
        <v>96</v>
      </c>
      <c r="C103" s="23">
        <f t="shared" si="4"/>
        <v>48945</v>
      </c>
      <c r="D103" s="24">
        <f t="shared" si="5"/>
        <v>39062.5</v>
      </c>
      <c r="E103" s="24">
        <f>IF(B103="","",IF(B103&lt;='Rechner Tilgungsdarlehen'!$C$16*12,0,IF(B103='Rechner Tilgungsdarlehen'!$C$12*12,D103,ROUND('Rechner Tilgungsdarlehen'!$C$10/(('Rechner Tilgungsdarlehen'!$C$12-'Rechner Tilgungsdarlehen'!$C$16)*12),2))))</f>
        <v>1562.5</v>
      </c>
      <c r="F103" s="24">
        <f>IF(B103="","",ROUND(D103*'Rechner Tilgungsdarlehen'!$C$14/100/12,2))</f>
        <v>146.47999999999999</v>
      </c>
      <c r="G103" s="24">
        <f t="shared" si="6"/>
        <v>1708.98</v>
      </c>
      <c r="H103" s="24">
        <f t="shared" si="7"/>
        <v>37500</v>
      </c>
      <c r="I103" s="19"/>
      <c r="J103" s="25" t="str">
        <f>IF(B103="","",IF(B103&lt;='Rechner Tilgungsdarlehen'!$C$16*12,"Tilgungsfrei","Tilgung"))</f>
        <v>Tilgung</v>
      </c>
    </row>
    <row r="104" spans="1:10" x14ac:dyDescent="0.55000000000000004">
      <c r="A104" s="19"/>
      <c r="B104" s="22">
        <f>IF(B103&gt;='Rechner Tilgungsdarlehen'!$C$12*12,"",B103+1)</f>
        <v>97</v>
      </c>
      <c r="C104" s="23">
        <f t="shared" si="4"/>
        <v>48976</v>
      </c>
      <c r="D104" s="24">
        <f t="shared" si="5"/>
        <v>37500</v>
      </c>
      <c r="E104" s="24">
        <f>IF(B104="","",IF(B104&lt;='Rechner Tilgungsdarlehen'!$C$16*12,0,IF(B104='Rechner Tilgungsdarlehen'!$C$12*12,D104,ROUND('Rechner Tilgungsdarlehen'!$C$10/(('Rechner Tilgungsdarlehen'!$C$12-'Rechner Tilgungsdarlehen'!$C$16)*12),2))))</f>
        <v>1562.5</v>
      </c>
      <c r="F104" s="24">
        <f>IF(B104="","",ROUND(D104*'Rechner Tilgungsdarlehen'!$C$14/100/12,2))</f>
        <v>140.63</v>
      </c>
      <c r="G104" s="24">
        <f t="shared" si="6"/>
        <v>1703.13</v>
      </c>
      <c r="H104" s="24">
        <f t="shared" si="7"/>
        <v>35937.5</v>
      </c>
      <c r="I104" s="19"/>
      <c r="J104" s="25" t="str">
        <f>IF(B104="","",IF(B104&lt;='Rechner Tilgungsdarlehen'!$C$16*12,"Tilgungsfrei","Tilgung"))</f>
        <v>Tilgung</v>
      </c>
    </row>
    <row r="105" spans="1:10" x14ac:dyDescent="0.55000000000000004">
      <c r="A105" s="19"/>
      <c r="B105" s="22">
        <f>IF(B104&gt;='Rechner Tilgungsdarlehen'!$C$12*12,"",B104+1)</f>
        <v>98</v>
      </c>
      <c r="C105" s="23">
        <f t="shared" si="4"/>
        <v>49004</v>
      </c>
      <c r="D105" s="24">
        <f t="shared" si="5"/>
        <v>35937.5</v>
      </c>
      <c r="E105" s="24">
        <f>IF(B105="","",IF(B105&lt;='Rechner Tilgungsdarlehen'!$C$16*12,0,IF(B105='Rechner Tilgungsdarlehen'!$C$12*12,D105,ROUND('Rechner Tilgungsdarlehen'!$C$10/(('Rechner Tilgungsdarlehen'!$C$12-'Rechner Tilgungsdarlehen'!$C$16)*12),2))))</f>
        <v>1562.5</v>
      </c>
      <c r="F105" s="24">
        <f>IF(B105="","",ROUND(D105*'Rechner Tilgungsdarlehen'!$C$14/100/12,2))</f>
        <v>134.77000000000001</v>
      </c>
      <c r="G105" s="24">
        <f t="shared" si="6"/>
        <v>1697.27</v>
      </c>
      <c r="H105" s="24">
        <f t="shared" si="7"/>
        <v>34375</v>
      </c>
      <c r="I105" s="19"/>
      <c r="J105" s="25" t="str">
        <f>IF(B105="","",IF(B105&lt;='Rechner Tilgungsdarlehen'!$C$16*12,"Tilgungsfrei","Tilgung"))</f>
        <v>Tilgung</v>
      </c>
    </row>
    <row r="106" spans="1:10" x14ac:dyDescent="0.55000000000000004">
      <c r="A106" s="19"/>
      <c r="B106" s="22">
        <f>IF(B105&gt;='Rechner Tilgungsdarlehen'!$C$12*12,"",B105+1)</f>
        <v>99</v>
      </c>
      <c r="C106" s="23">
        <f t="shared" si="4"/>
        <v>49035</v>
      </c>
      <c r="D106" s="24">
        <f t="shared" si="5"/>
        <v>34375</v>
      </c>
      <c r="E106" s="24">
        <f>IF(B106="","",IF(B106&lt;='Rechner Tilgungsdarlehen'!$C$16*12,0,IF(B106='Rechner Tilgungsdarlehen'!$C$12*12,D106,ROUND('Rechner Tilgungsdarlehen'!$C$10/(('Rechner Tilgungsdarlehen'!$C$12-'Rechner Tilgungsdarlehen'!$C$16)*12),2))))</f>
        <v>1562.5</v>
      </c>
      <c r="F106" s="24">
        <f>IF(B106="","",ROUND(D106*'Rechner Tilgungsdarlehen'!$C$14/100/12,2))</f>
        <v>128.91</v>
      </c>
      <c r="G106" s="24">
        <f t="shared" si="6"/>
        <v>1691.41</v>
      </c>
      <c r="H106" s="24">
        <f t="shared" si="7"/>
        <v>32812.5</v>
      </c>
      <c r="I106" s="19"/>
      <c r="J106" s="25" t="str">
        <f>IF(B106="","",IF(B106&lt;='Rechner Tilgungsdarlehen'!$C$16*12,"Tilgungsfrei","Tilgung"))</f>
        <v>Tilgung</v>
      </c>
    </row>
    <row r="107" spans="1:10" x14ac:dyDescent="0.55000000000000004">
      <c r="A107" s="19"/>
      <c r="B107" s="22">
        <f>IF(B106&gt;='Rechner Tilgungsdarlehen'!$C$12*12,"",B106+1)</f>
        <v>100</v>
      </c>
      <c r="C107" s="23">
        <f t="shared" si="4"/>
        <v>49065</v>
      </c>
      <c r="D107" s="24">
        <f t="shared" si="5"/>
        <v>32812.5</v>
      </c>
      <c r="E107" s="24">
        <f>IF(B107="","",IF(B107&lt;='Rechner Tilgungsdarlehen'!$C$16*12,0,IF(B107='Rechner Tilgungsdarlehen'!$C$12*12,D107,ROUND('Rechner Tilgungsdarlehen'!$C$10/(('Rechner Tilgungsdarlehen'!$C$12-'Rechner Tilgungsdarlehen'!$C$16)*12),2))))</f>
        <v>1562.5</v>
      </c>
      <c r="F107" s="24">
        <f>IF(B107="","",ROUND(D107*'Rechner Tilgungsdarlehen'!$C$14/100/12,2))</f>
        <v>123.05</v>
      </c>
      <c r="G107" s="24">
        <f t="shared" si="6"/>
        <v>1685.55</v>
      </c>
      <c r="H107" s="24">
        <f t="shared" si="7"/>
        <v>31250</v>
      </c>
      <c r="I107" s="19"/>
      <c r="J107" s="25" t="str">
        <f>IF(B107="","",IF(B107&lt;='Rechner Tilgungsdarlehen'!$C$16*12,"Tilgungsfrei","Tilgung"))</f>
        <v>Tilgung</v>
      </c>
    </row>
    <row r="108" spans="1:10" x14ac:dyDescent="0.55000000000000004">
      <c r="A108" s="19"/>
      <c r="B108" s="22">
        <f>IF(B107&gt;='Rechner Tilgungsdarlehen'!$C$12*12,"",B107+1)</f>
        <v>101</v>
      </c>
      <c r="C108" s="23">
        <f t="shared" si="4"/>
        <v>49096</v>
      </c>
      <c r="D108" s="24">
        <f t="shared" si="5"/>
        <v>31250</v>
      </c>
      <c r="E108" s="24">
        <f>IF(B108="","",IF(B108&lt;='Rechner Tilgungsdarlehen'!$C$16*12,0,IF(B108='Rechner Tilgungsdarlehen'!$C$12*12,D108,ROUND('Rechner Tilgungsdarlehen'!$C$10/(('Rechner Tilgungsdarlehen'!$C$12-'Rechner Tilgungsdarlehen'!$C$16)*12),2))))</f>
        <v>1562.5</v>
      </c>
      <c r="F108" s="24">
        <f>IF(B108="","",ROUND(D108*'Rechner Tilgungsdarlehen'!$C$14/100/12,2))</f>
        <v>117.19</v>
      </c>
      <c r="G108" s="24">
        <f t="shared" si="6"/>
        <v>1679.69</v>
      </c>
      <c r="H108" s="24">
        <f t="shared" si="7"/>
        <v>29687.5</v>
      </c>
      <c r="I108" s="19"/>
      <c r="J108" s="25" t="str">
        <f>IF(B108="","",IF(B108&lt;='Rechner Tilgungsdarlehen'!$C$16*12,"Tilgungsfrei","Tilgung"))</f>
        <v>Tilgung</v>
      </c>
    </row>
    <row r="109" spans="1:10" x14ac:dyDescent="0.55000000000000004">
      <c r="A109" s="19"/>
      <c r="B109" s="22">
        <f>IF(B108&gt;='Rechner Tilgungsdarlehen'!$C$12*12,"",B108+1)</f>
        <v>102</v>
      </c>
      <c r="C109" s="23">
        <f t="shared" si="4"/>
        <v>49126</v>
      </c>
      <c r="D109" s="24">
        <f t="shared" si="5"/>
        <v>29687.5</v>
      </c>
      <c r="E109" s="24">
        <f>IF(B109="","",IF(B109&lt;='Rechner Tilgungsdarlehen'!$C$16*12,0,IF(B109='Rechner Tilgungsdarlehen'!$C$12*12,D109,ROUND('Rechner Tilgungsdarlehen'!$C$10/(('Rechner Tilgungsdarlehen'!$C$12-'Rechner Tilgungsdarlehen'!$C$16)*12),2))))</f>
        <v>1562.5</v>
      </c>
      <c r="F109" s="24">
        <f>IF(B109="","",ROUND(D109*'Rechner Tilgungsdarlehen'!$C$14/100/12,2))</f>
        <v>111.33</v>
      </c>
      <c r="G109" s="24">
        <f t="shared" si="6"/>
        <v>1673.83</v>
      </c>
      <c r="H109" s="24">
        <f t="shared" si="7"/>
        <v>28125</v>
      </c>
      <c r="I109" s="19"/>
      <c r="J109" s="25" t="str">
        <f>IF(B109="","",IF(B109&lt;='Rechner Tilgungsdarlehen'!$C$16*12,"Tilgungsfrei","Tilgung"))</f>
        <v>Tilgung</v>
      </c>
    </row>
    <row r="110" spans="1:10" x14ac:dyDescent="0.55000000000000004">
      <c r="A110" s="19"/>
      <c r="B110" s="22">
        <f>IF(B109&gt;='Rechner Tilgungsdarlehen'!$C$12*12,"",B109+1)</f>
        <v>103</v>
      </c>
      <c r="C110" s="23">
        <f t="shared" si="4"/>
        <v>49157</v>
      </c>
      <c r="D110" s="24">
        <f t="shared" si="5"/>
        <v>28125</v>
      </c>
      <c r="E110" s="24">
        <f>IF(B110="","",IF(B110&lt;='Rechner Tilgungsdarlehen'!$C$16*12,0,IF(B110='Rechner Tilgungsdarlehen'!$C$12*12,D110,ROUND('Rechner Tilgungsdarlehen'!$C$10/(('Rechner Tilgungsdarlehen'!$C$12-'Rechner Tilgungsdarlehen'!$C$16)*12),2))))</f>
        <v>1562.5</v>
      </c>
      <c r="F110" s="24">
        <f>IF(B110="","",ROUND(D110*'Rechner Tilgungsdarlehen'!$C$14/100/12,2))</f>
        <v>105.47</v>
      </c>
      <c r="G110" s="24">
        <f t="shared" si="6"/>
        <v>1667.97</v>
      </c>
      <c r="H110" s="24">
        <f t="shared" si="7"/>
        <v>26562.5</v>
      </c>
      <c r="I110" s="19"/>
      <c r="J110" s="25" t="str">
        <f>IF(B110="","",IF(B110&lt;='Rechner Tilgungsdarlehen'!$C$16*12,"Tilgungsfrei","Tilgung"))</f>
        <v>Tilgung</v>
      </c>
    </row>
    <row r="111" spans="1:10" x14ac:dyDescent="0.55000000000000004">
      <c r="A111" s="19"/>
      <c r="B111" s="22">
        <f>IF(B110&gt;='Rechner Tilgungsdarlehen'!$C$12*12,"",B110+1)</f>
        <v>104</v>
      </c>
      <c r="C111" s="23">
        <f t="shared" si="4"/>
        <v>49188</v>
      </c>
      <c r="D111" s="24">
        <f t="shared" si="5"/>
        <v>26562.5</v>
      </c>
      <c r="E111" s="24">
        <f>IF(B111="","",IF(B111&lt;='Rechner Tilgungsdarlehen'!$C$16*12,0,IF(B111='Rechner Tilgungsdarlehen'!$C$12*12,D111,ROUND('Rechner Tilgungsdarlehen'!$C$10/(('Rechner Tilgungsdarlehen'!$C$12-'Rechner Tilgungsdarlehen'!$C$16)*12),2))))</f>
        <v>1562.5</v>
      </c>
      <c r="F111" s="24">
        <f>IF(B111="","",ROUND(D111*'Rechner Tilgungsdarlehen'!$C$14/100/12,2))</f>
        <v>99.61</v>
      </c>
      <c r="G111" s="24">
        <f t="shared" si="6"/>
        <v>1662.11</v>
      </c>
      <c r="H111" s="24">
        <f t="shared" si="7"/>
        <v>25000</v>
      </c>
      <c r="I111" s="19"/>
      <c r="J111" s="25" t="str">
        <f>IF(B111="","",IF(B111&lt;='Rechner Tilgungsdarlehen'!$C$16*12,"Tilgungsfrei","Tilgung"))</f>
        <v>Tilgung</v>
      </c>
    </row>
    <row r="112" spans="1:10" x14ac:dyDescent="0.55000000000000004">
      <c r="A112" s="19"/>
      <c r="B112" s="22">
        <f>IF(B111&gt;='Rechner Tilgungsdarlehen'!$C$12*12,"",B111+1)</f>
        <v>105</v>
      </c>
      <c r="C112" s="23">
        <f t="shared" si="4"/>
        <v>49218</v>
      </c>
      <c r="D112" s="24">
        <f t="shared" si="5"/>
        <v>25000</v>
      </c>
      <c r="E112" s="24">
        <f>IF(B112="","",IF(B112&lt;='Rechner Tilgungsdarlehen'!$C$16*12,0,IF(B112='Rechner Tilgungsdarlehen'!$C$12*12,D112,ROUND('Rechner Tilgungsdarlehen'!$C$10/(('Rechner Tilgungsdarlehen'!$C$12-'Rechner Tilgungsdarlehen'!$C$16)*12),2))))</f>
        <v>1562.5</v>
      </c>
      <c r="F112" s="24">
        <f>IF(B112="","",ROUND(D112*'Rechner Tilgungsdarlehen'!$C$14/100/12,2))</f>
        <v>93.75</v>
      </c>
      <c r="G112" s="24">
        <f t="shared" si="6"/>
        <v>1656.25</v>
      </c>
      <c r="H112" s="24">
        <f t="shared" si="7"/>
        <v>23437.5</v>
      </c>
      <c r="I112" s="19"/>
      <c r="J112" s="25" t="str">
        <f>IF(B112="","",IF(B112&lt;='Rechner Tilgungsdarlehen'!$C$16*12,"Tilgungsfrei","Tilgung"))</f>
        <v>Tilgung</v>
      </c>
    </row>
    <row r="113" spans="1:10" x14ac:dyDescent="0.55000000000000004">
      <c r="A113" s="19"/>
      <c r="B113" s="22">
        <f>IF(B112&gt;='Rechner Tilgungsdarlehen'!$C$12*12,"",B112+1)</f>
        <v>106</v>
      </c>
      <c r="C113" s="23">
        <f t="shared" si="4"/>
        <v>49249</v>
      </c>
      <c r="D113" s="24">
        <f t="shared" si="5"/>
        <v>23437.5</v>
      </c>
      <c r="E113" s="24">
        <f>IF(B113="","",IF(B113&lt;='Rechner Tilgungsdarlehen'!$C$16*12,0,IF(B113='Rechner Tilgungsdarlehen'!$C$12*12,D113,ROUND('Rechner Tilgungsdarlehen'!$C$10/(('Rechner Tilgungsdarlehen'!$C$12-'Rechner Tilgungsdarlehen'!$C$16)*12),2))))</f>
        <v>1562.5</v>
      </c>
      <c r="F113" s="24">
        <f>IF(B113="","",ROUND(D113*'Rechner Tilgungsdarlehen'!$C$14/100/12,2))</f>
        <v>87.89</v>
      </c>
      <c r="G113" s="24">
        <f t="shared" si="6"/>
        <v>1650.39</v>
      </c>
      <c r="H113" s="24">
        <f t="shared" si="7"/>
        <v>21875</v>
      </c>
      <c r="I113" s="19"/>
      <c r="J113" s="25" t="str">
        <f>IF(B113="","",IF(B113&lt;='Rechner Tilgungsdarlehen'!$C$16*12,"Tilgungsfrei","Tilgung"))</f>
        <v>Tilgung</v>
      </c>
    </row>
    <row r="114" spans="1:10" x14ac:dyDescent="0.55000000000000004">
      <c r="A114" s="19"/>
      <c r="B114" s="22">
        <f>IF(B113&gt;='Rechner Tilgungsdarlehen'!$C$12*12,"",B113+1)</f>
        <v>107</v>
      </c>
      <c r="C114" s="23">
        <f t="shared" si="4"/>
        <v>49279</v>
      </c>
      <c r="D114" s="24">
        <f t="shared" si="5"/>
        <v>21875</v>
      </c>
      <c r="E114" s="24">
        <f>IF(B114="","",IF(B114&lt;='Rechner Tilgungsdarlehen'!$C$16*12,0,IF(B114='Rechner Tilgungsdarlehen'!$C$12*12,D114,ROUND('Rechner Tilgungsdarlehen'!$C$10/(('Rechner Tilgungsdarlehen'!$C$12-'Rechner Tilgungsdarlehen'!$C$16)*12),2))))</f>
        <v>1562.5</v>
      </c>
      <c r="F114" s="24">
        <f>IF(B114="","",ROUND(D114*'Rechner Tilgungsdarlehen'!$C$14/100/12,2))</f>
        <v>82.03</v>
      </c>
      <c r="G114" s="24">
        <f t="shared" si="6"/>
        <v>1644.53</v>
      </c>
      <c r="H114" s="24">
        <f t="shared" si="7"/>
        <v>20312.5</v>
      </c>
      <c r="I114" s="19"/>
      <c r="J114" s="25" t="str">
        <f>IF(B114="","",IF(B114&lt;='Rechner Tilgungsdarlehen'!$C$16*12,"Tilgungsfrei","Tilgung"))</f>
        <v>Tilgung</v>
      </c>
    </row>
    <row r="115" spans="1:10" x14ac:dyDescent="0.55000000000000004">
      <c r="A115" s="19"/>
      <c r="B115" s="22">
        <f>IF(B114&gt;='Rechner Tilgungsdarlehen'!$C$12*12,"",B114+1)</f>
        <v>108</v>
      </c>
      <c r="C115" s="23">
        <f t="shared" si="4"/>
        <v>49310</v>
      </c>
      <c r="D115" s="24">
        <f t="shared" si="5"/>
        <v>20312.5</v>
      </c>
      <c r="E115" s="24">
        <f>IF(B115="","",IF(B115&lt;='Rechner Tilgungsdarlehen'!$C$16*12,0,IF(B115='Rechner Tilgungsdarlehen'!$C$12*12,D115,ROUND('Rechner Tilgungsdarlehen'!$C$10/(('Rechner Tilgungsdarlehen'!$C$12-'Rechner Tilgungsdarlehen'!$C$16)*12),2))))</f>
        <v>1562.5</v>
      </c>
      <c r="F115" s="24">
        <f>IF(B115="","",ROUND(D115*'Rechner Tilgungsdarlehen'!$C$14/100/12,2))</f>
        <v>76.17</v>
      </c>
      <c r="G115" s="24">
        <f t="shared" si="6"/>
        <v>1638.67</v>
      </c>
      <c r="H115" s="24">
        <f t="shared" si="7"/>
        <v>18750</v>
      </c>
      <c r="I115" s="19"/>
      <c r="J115" s="25" t="str">
        <f>IF(B115="","",IF(B115&lt;='Rechner Tilgungsdarlehen'!$C$16*12,"Tilgungsfrei","Tilgung"))</f>
        <v>Tilgung</v>
      </c>
    </row>
    <row r="116" spans="1:10" x14ac:dyDescent="0.55000000000000004">
      <c r="A116" s="19"/>
      <c r="B116" s="22">
        <f>IF(B115&gt;='Rechner Tilgungsdarlehen'!$C$12*12,"",B115+1)</f>
        <v>109</v>
      </c>
      <c r="C116" s="23">
        <f t="shared" si="4"/>
        <v>49341</v>
      </c>
      <c r="D116" s="24">
        <f t="shared" si="5"/>
        <v>18750</v>
      </c>
      <c r="E116" s="24">
        <f>IF(B116="","",IF(B116&lt;='Rechner Tilgungsdarlehen'!$C$16*12,0,IF(B116='Rechner Tilgungsdarlehen'!$C$12*12,D116,ROUND('Rechner Tilgungsdarlehen'!$C$10/(('Rechner Tilgungsdarlehen'!$C$12-'Rechner Tilgungsdarlehen'!$C$16)*12),2))))</f>
        <v>1562.5</v>
      </c>
      <c r="F116" s="24">
        <f>IF(B116="","",ROUND(D116*'Rechner Tilgungsdarlehen'!$C$14/100/12,2))</f>
        <v>70.31</v>
      </c>
      <c r="G116" s="24">
        <f t="shared" si="6"/>
        <v>1632.81</v>
      </c>
      <c r="H116" s="24">
        <f t="shared" si="7"/>
        <v>17187.5</v>
      </c>
      <c r="I116" s="19"/>
      <c r="J116" s="25" t="str">
        <f>IF(B116="","",IF(B116&lt;='Rechner Tilgungsdarlehen'!$C$16*12,"Tilgungsfrei","Tilgung"))</f>
        <v>Tilgung</v>
      </c>
    </row>
    <row r="117" spans="1:10" x14ac:dyDescent="0.55000000000000004">
      <c r="A117" s="19"/>
      <c r="B117" s="22">
        <f>IF(B116&gt;='Rechner Tilgungsdarlehen'!$C$12*12,"",B116+1)</f>
        <v>110</v>
      </c>
      <c r="C117" s="23">
        <f t="shared" si="4"/>
        <v>49369</v>
      </c>
      <c r="D117" s="24">
        <f t="shared" si="5"/>
        <v>17187.5</v>
      </c>
      <c r="E117" s="24">
        <f>IF(B117="","",IF(B117&lt;='Rechner Tilgungsdarlehen'!$C$16*12,0,IF(B117='Rechner Tilgungsdarlehen'!$C$12*12,D117,ROUND('Rechner Tilgungsdarlehen'!$C$10/(('Rechner Tilgungsdarlehen'!$C$12-'Rechner Tilgungsdarlehen'!$C$16)*12),2))))</f>
        <v>1562.5</v>
      </c>
      <c r="F117" s="24">
        <f>IF(B117="","",ROUND(D117*'Rechner Tilgungsdarlehen'!$C$14/100/12,2))</f>
        <v>64.45</v>
      </c>
      <c r="G117" s="24">
        <f t="shared" si="6"/>
        <v>1626.95</v>
      </c>
      <c r="H117" s="24">
        <f t="shared" si="7"/>
        <v>15625</v>
      </c>
      <c r="I117" s="19"/>
      <c r="J117" s="25" t="str">
        <f>IF(B117="","",IF(B117&lt;='Rechner Tilgungsdarlehen'!$C$16*12,"Tilgungsfrei","Tilgung"))</f>
        <v>Tilgung</v>
      </c>
    </row>
    <row r="118" spans="1:10" x14ac:dyDescent="0.55000000000000004">
      <c r="A118" s="19"/>
      <c r="B118" s="22">
        <f>IF(B117&gt;='Rechner Tilgungsdarlehen'!$C$12*12,"",B117+1)</f>
        <v>111</v>
      </c>
      <c r="C118" s="23">
        <f t="shared" si="4"/>
        <v>49400</v>
      </c>
      <c r="D118" s="24">
        <f t="shared" si="5"/>
        <v>15625</v>
      </c>
      <c r="E118" s="24">
        <f>IF(B118="","",IF(B118&lt;='Rechner Tilgungsdarlehen'!$C$16*12,0,IF(B118='Rechner Tilgungsdarlehen'!$C$12*12,D118,ROUND('Rechner Tilgungsdarlehen'!$C$10/(('Rechner Tilgungsdarlehen'!$C$12-'Rechner Tilgungsdarlehen'!$C$16)*12),2))))</f>
        <v>1562.5</v>
      </c>
      <c r="F118" s="24">
        <f>IF(B118="","",ROUND(D118*'Rechner Tilgungsdarlehen'!$C$14/100/12,2))</f>
        <v>58.59</v>
      </c>
      <c r="G118" s="24">
        <f t="shared" si="6"/>
        <v>1621.09</v>
      </c>
      <c r="H118" s="24">
        <f t="shared" si="7"/>
        <v>14062.5</v>
      </c>
      <c r="I118" s="19"/>
      <c r="J118" s="25" t="str">
        <f>IF(B118="","",IF(B118&lt;='Rechner Tilgungsdarlehen'!$C$16*12,"Tilgungsfrei","Tilgung"))</f>
        <v>Tilgung</v>
      </c>
    </row>
    <row r="119" spans="1:10" x14ac:dyDescent="0.55000000000000004">
      <c r="A119" s="19"/>
      <c r="B119" s="22">
        <f>IF(B118&gt;='Rechner Tilgungsdarlehen'!$C$12*12,"",B118+1)</f>
        <v>112</v>
      </c>
      <c r="C119" s="23">
        <f t="shared" si="4"/>
        <v>49430</v>
      </c>
      <c r="D119" s="24">
        <f t="shared" si="5"/>
        <v>14062.5</v>
      </c>
      <c r="E119" s="24">
        <f>IF(B119="","",IF(B119&lt;='Rechner Tilgungsdarlehen'!$C$16*12,0,IF(B119='Rechner Tilgungsdarlehen'!$C$12*12,D119,ROUND('Rechner Tilgungsdarlehen'!$C$10/(('Rechner Tilgungsdarlehen'!$C$12-'Rechner Tilgungsdarlehen'!$C$16)*12),2))))</f>
        <v>1562.5</v>
      </c>
      <c r="F119" s="24">
        <f>IF(B119="","",ROUND(D119*'Rechner Tilgungsdarlehen'!$C$14/100/12,2))</f>
        <v>52.73</v>
      </c>
      <c r="G119" s="24">
        <f t="shared" si="6"/>
        <v>1615.23</v>
      </c>
      <c r="H119" s="24">
        <f t="shared" si="7"/>
        <v>12500</v>
      </c>
      <c r="I119" s="19"/>
      <c r="J119" s="25" t="str">
        <f>IF(B119="","",IF(B119&lt;='Rechner Tilgungsdarlehen'!$C$16*12,"Tilgungsfrei","Tilgung"))</f>
        <v>Tilgung</v>
      </c>
    </row>
    <row r="120" spans="1:10" x14ac:dyDescent="0.55000000000000004">
      <c r="A120" s="19"/>
      <c r="B120" s="22">
        <f>IF(B119&gt;='Rechner Tilgungsdarlehen'!$C$12*12,"",B119+1)</f>
        <v>113</v>
      </c>
      <c r="C120" s="23">
        <f t="shared" si="4"/>
        <v>49461</v>
      </c>
      <c r="D120" s="24">
        <f t="shared" si="5"/>
        <v>12500</v>
      </c>
      <c r="E120" s="24">
        <f>IF(B120="","",IF(B120&lt;='Rechner Tilgungsdarlehen'!$C$16*12,0,IF(B120='Rechner Tilgungsdarlehen'!$C$12*12,D120,ROUND('Rechner Tilgungsdarlehen'!$C$10/(('Rechner Tilgungsdarlehen'!$C$12-'Rechner Tilgungsdarlehen'!$C$16)*12),2))))</f>
        <v>1562.5</v>
      </c>
      <c r="F120" s="24">
        <f>IF(B120="","",ROUND(D120*'Rechner Tilgungsdarlehen'!$C$14/100/12,2))</f>
        <v>46.88</v>
      </c>
      <c r="G120" s="24">
        <f t="shared" si="6"/>
        <v>1609.38</v>
      </c>
      <c r="H120" s="24">
        <f t="shared" si="7"/>
        <v>10937.5</v>
      </c>
      <c r="I120" s="19"/>
      <c r="J120" s="25" t="str">
        <f>IF(B120="","",IF(B120&lt;='Rechner Tilgungsdarlehen'!$C$16*12,"Tilgungsfrei","Tilgung"))</f>
        <v>Tilgung</v>
      </c>
    </row>
    <row r="121" spans="1:10" x14ac:dyDescent="0.55000000000000004">
      <c r="A121" s="19"/>
      <c r="B121" s="22">
        <f>IF(B120&gt;='Rechner Tilgungsdarlehen'!$C$12*12,"",B120+1)</f>
        <v>114</v>
      </c>
      <c r="C121" s="23">
        <f t="shared" si="4"/>
        <v>49491</v>
      </c>
      <c r="D121" s="24">
        <f t="shared" si="5"/>
        <v>10937.5</v>
      </c>
      <c r="E121" s="24">
        <f>IF(B121="","",IF(B121&lt;='Rechner Tilgungsdarlehen'!$C$16*12,0,IF(B121='Rechner Tilgungsdarlehen'!$C$12*12,D121,ROUND('Rechner Tilgungsdarlehen'!$C$10/(('Rechner Tilgungsdarlehen'!$C$12-'Rechner Tilgungsdarlehen'!$C$16)*12),2))))</f>
        <v>1562.5</v>
      </c>
      <c r="F121" s="24">
        <f>IF(B121="","",ROUND(D121*'Rechner Tilgungsdarlehen'!$C$14/100/12,2))</f>
        <v>41.02</v>
      </c>
      <c r="G121" s="24">
        <f t="shared" si="6"/>
        <v>1603.52</v>
      </c>
      <c r="H121" s="24">
        <f t="shared" si="7"/>
        <v>9375</v>
      </c>
      <c r="I121" s="19"/>
      <c r="J121" s="25" t="str">
        <f>IF(B121="","",IF(B121&lt;='Rechner Tilgungsdarlehen'!$C$16*12,"Tilgungsfrei","Tilgung"))</f>
        <v>Tilgung</v>
      </c>
    </row>
    <row r="122" spans="1:10" x14ac:dyDescent="0.55000000000000004">
      <c r="A122" s="19"/>
      <c r="B122" s="22">
        <f>IF(B121&gt;='Rechner Tilgungsdarlehen'!$C$12*12,"",B121+1)</f>
        <v>115</v>
      </c>
      <c r="C122" s="23">
        <f t="shared" si="4"/>
        <v>49522</v>
      </c>
      <c r="D122" s="24">
        <f t="shared" si="5"/>
        <v>9375</v>
      </c>
      <c r="E122" s="24">
        <f>IF(B122="","",IF(B122&lt;='Rechner Tilgungsdarlehen'!$C$16*12,0,IF(B122='Rechner Tilgungsdarlehen'!$C$12*12,D122,ROUND('Rechner Tilgungsdarlehen'!$C$10/(('Rechner Tilgungsdarlehen'!$C$12-'Rechner Tilgungsdarlehen'!$C$16)*12),2))))</f>
        <v>1562.5</v>
      </c>
      <c r="F122" s="24">
        <f>IF(B122="","",ROUND(D122*'Rechner Tilgungsdarlehen'!$C$14/100/12,2))</f>
        <v>35.159999999999997</v>
      </c>
      <c r="G122" s="24">
        <f t="shared" si="6"/>
        <v>1597.66</v>
      </c>
      <c r="H122" s="24">
        <f t="shared" si="7"/>
        <v>7812.5</v>
      </c>
      <c r="I122" s="19"/>
      <c r="J122" s="25" t="str">
        <f>IF(B122="","",IF(B122&lt;='Rechner Tilgungsdarlehen'!$C$16*12,"Tilgungsfrei","Tilgung"))</f>
        <v>Tilgung</v>
      </c>
    </row>
    <row r="123" spans="1:10" x14ac:dyDescent="0.55000000000000004">
      <c r="A123" s="19"/>
      <c r="B123" s="22">
        <f>IF(B122&gt;='Rechner Tilgungsdarlehen'!$C$12*12,"",B122+1)</f>
        <v>116</v>
      </c>
      <c r="C123" s="23">
        <f t="shared" si="4"/>
        <v>49553</v>
      </c>
      <c r="D123" s="24">
        <f t="shared" si="5"/>
        <v>7812.5</v>
      </c>
      <c r="E123" s="24">
        <f>IF(B123="","",IF(B123&lt;='Rechner Tilgungsdarlehen'!$C$16*12,0,IF(B123='Rechner Tilgungsdarlehen'!$C$12*12,D123,ROUND('Rechner Tilgungsdarlehen'!$C$10/(('Rechner Tilgungsdarlehen'!$C$12-'Rechner Tilgungsdarlehen'!$C$16)*12),2))))</f>
        <v>1562.5</v>
      </c>
      <c r="F123" s="24">
        <f>IF(B123="","",ROUND(D123*'Rechner Tilgungsdarlehen'!$C$14/100/12,2))</f>
        <v>29.3</v>
      </c>
      <c r="G123" s="24">
        <f t="shared" si="6"/>
        <v>1591.8</v>
      </c>
      <c r="H123" s="24">
        <f t="shared" si="7"/>
        <v>6250</v>
      </c>
      <c r="I123" s="19"/>
      <c r="J123" s="25" t="str">
        <f>IF(B123="","",IF(B123&lt;='Rechner Tilgungsdarlehen'!$C$16*12,"Tilgungsfrei","Tilgung"))</f>
        <v>Tilgung</v>
      </c>
    </row>
    <row r="124" spans="1:10" x14ac:dyDescent="0.55000000000000004">
      <c r="A124" s="19"/>
      <c r="B124" s="22">
        <f>IF(B123&gt;='Rechner Tilgungsdarlehen'!$C$12*12,"",B123+1)</f>
        <v>117</v>
      </c>
      <c r="C124" s="23">
        <f t="shared" si="4"/>
        <v>49583</v>
      </c>
      <c r="D124" s="24">
        <f t="shared" si="5"/>
        <v>6250</v>
      </c>
      <c r="E124" s="24">
        <f>IF(B124="","",IF(B124&lt;='Rechner Tilgungsdarlehen'!$C$16*12,0,IF(B124='Rechner Tilgungsdarlehen'!$C$12*12,D124,ROUND('Rechner Tilgungsdarlehen'!$C$10/(('Rechner Tilgungsdarlehen'!$C$12-'Rechner Tilgungsdarlehen'!$C$16)*12),2))))</f>
        <v>1562.5</v>
      </c>
      <c r="F124" s="24">
        <f>IF(B124="","",ROUND(D124*'Rechner Tilgungsdarlehen'!$C$14/100/12,2))</f>
        <v>23.44</v>
      </c>
      <c r="G124" s="24">
        <f t="shared" si="6"/>
        <v>1585.94</v>
      </c>
      <c r="H124" s="24">
        <f t="shared" si="7"/>
        <v>4687.5</v>
      </c>
      <c r="I124" s="19"/>
      <c r="J124" s="25" t="str">
        <f>IF(B124="","",IF(B124&lt;='Rechner Tilgungsdarlehen'!$C$16*12,"Tilgungsfrei","Tilgung"))</f>
        <v>Tilgung</v>
      </c>
    </row>
    <row r="125" spans="1:10" x14ac:dyDescent="0.55000000000000004">
      <c r="A125" s="19"/>
      <c r="B125" s="22">
        <f>IF(B124&gt;='Rechner Tilgungsdarlehen'!$C$12*12,"",B124+1)</f>
        <v>118</v>
      </c>
      <c r="C125" s="23">
        <f t="shared" si="4"/>
        <v>49614</v>
      </c>
      <c r="D125" s="24">
        <f t="shared" si="5"/>
        <v>4687.5</v>
      </c>
      <c r="E125" s="24">
        <f>IF(B125="","",IF(B125&lt;='Rechner Tilgungsdarlehen'!$C$16*12,0,IF(B125='Rechner Tilgungsdarlehen'!$C$12*12,D125,ROUND('Rechner Tilgungsdarlehen'!$C$10/(('Rechner Tilgungsdarlehen'!$C$12-'Rechner Tilgungsdarlehen'!$C$16)*12),2))))</f>
        <v>1562.5</v>
      </c>
      <c r="F125" s="24">
        <f>IF(B125="","",ROUND(D125*'Rechner Tilgungsdarlehen'!$C$14/100/12,2))</f>
        <v>17.579999999999998</v>
      </c>
      <c r="G125" s="24">
        <f t="shared" si="6"/>
        <v>1580.08</v>
      </c>
      <c r="H125" s="24">
        <f t="shared" si="7"/>
        <v>3125</v>
      </c>
      <c r="I125" s="19"/>
      <c r="J125" s="25" t="str">
        <f>IF(B125="","",IF(B125&lt;='Rechner Tilgungsdarlehen'!$C$16*12,"Tilgungsfrei","Tilgung"))</f>
        <v>Tilgung</v>
      </c>
    </row>
    <row r="126" spans="1:10" x14ac:dyDescent="0.55000000000000004">
      <c r="A126" s="19"/>
      <c r="B126" s="22">
        <f>IF(B125&gt;='Rechner Tilgungsdarlehen'!$C$12*12,"",B125+1)</f>
        <v>119</v>
      </c>
      <c r="C126" s="23">
        <f t="shared" si="4"/>
        <v>49644</v>
      </c>
      <c r="D126" s="24">
        <f t="shared" si="5"/>
        <v>3125</v>
      </c>
      <c r="E126" s="24">
        <f>IF(B126="","",IF(B126&lt;='Rechner Tilgungsdarlehen'!$C$16*12,0,IF(B126='Rechner Tilgungsdarlehen'!$C$12*12,D126,ROUND('Rechner Tilgungsdarlehen'!$C$10/(('Rechner Tilgungsdarlehen'!$C$12-'Rechner Tilgungsdarlehen'!$C$16)*12),2))))</f>
        <v>1562.5</v>
      </c>
      <c r="F126" s="24">
        <f>IF(B126="","",ROUND(D126*'Rechner Tilgungsdarlehen'!$C$14/100/12,2))</f>
        <v>11.72</v>
      </c>
      <c r="G126" s="24">
        <f t="shared" si="6"/>
        <v>1574.22</v>
      </c>
      <c r="H126" s="24">
        <f t="shared" si="7"/>
        <v>1562.5</v>
      </c>
      <c r="I126" s="19"/>
      <c r="J126" s="25" t="str">
        <f>IF(B126="","",IF(B126&lt;='Rechner Tilgungsdarlehen'!$C$16*12,"Tilgungsfrei","Tilgung"))</f>
        <v>Tilgung</v>
      </c>
    </row>
    <row r="127" spans="1:10" x14ac:dyDescent="0.55000000000000004">
      <c r="A127" s="19"/>
      <c r="B127" s="22">
        <f>IF(B126&gt;='Rechner Tilgungsdarlehen'!$C$12*12,"",B126+1)</f>
        <v>120</v>
      </c>
      <c r="C127" s="23">
        <f t="shared" si="4"/>
        <v>49675</v>
      </c>
      <c r="D127" s="24">
        <f t="shared" si="5"/>
        <v>1562.5</v>
      </c>
      <c r="E127" s="24">
        <f>IF(B127="","",IF(B127&lt;='Rechner Tilgungsdarlehen'!$C$16*12,0,IF(B127='Rechner Tilgungsdarlehen'!$C$12*12,D127,ROUND('Rechner Tilgungsdarlehen'!$C$10/(('Rechner Tilgungsdarlehen'!$C$12-'Rechner Tilgungsdarlehen'!$C$16)*12),2))))</f>
        <v>1562.5</v>
      </c>
      <c r="F127" s="24">
        <f>IF(B127="","",ROUND(D127*'Rechner Tilgungsdarlehen'!$C$14/100/12,2))</f>
        <v>5.86</v>
      </c>
      <c r="G127" s="24">
        <f t="shared" si="6"/>
        <v>1568.36</v>
      </c>
      <c r="H127" s="24">
        <f t="shared" si="7"/>
        <v>0</v>
      </c>
      <c r="I127" s="19"/>
      <c r="J127" s="25" t="str">
        <f>IF(B127="","",IF(B127&lt;='Rechner Tilgungsdarlehen'!$C$16*12,"Tilgungsfrei","Tilgung"))</f>
        <v>Tilgung</v>
      </c>
    </row>
    <row r="128" spans="1:10" x14ac:dyDescent="0.55000000000000004">
      <c r="A128" s="19"/>
      <c r="B128" s="19"/>
      <c r="C128" s="19"/>
      <c r="H128" s="19"/>
      <c r="I128" s="19"/>
      <c r="J128" s="19"/>
    </row>
    <row r="129" spans="1:10" x14ac:dyDescent="0.55000000000000004">
      <c r="A129" s="19"/>
      <c r="B129" s="19"/>
      <c r="C129" s="19"/>
      <c r="D129" s="19"/>
      <c r="E129" s="19"/>
      <c r="F129" s="19"/>
      <c r="G129" s="19"/>
      <c r="H129" s="19"/>
      <c r="I129" s="19"/>
      <c r="J129" s="19"/>
    </row>
    <row r="130" spans="1:10" x14ac:dyDescent="0.55000000000000004">
      <c r="A130" s="19"/>
      <c r="B130" s="19"/>
      <c r="C130" s="19"/>
      <c r="D130" s="19"/>
      <c r="E130" s="19"/>
      <c r="F130" s="19"/>
      <c r="G130" s="19"/>
      <c r="H130" s="19"/>
      <c r="I130" s="19"/>
      <c r="J130" s="19"/>
    </row>
    <row r="131" spans="1:10" x14ac:dyDescent="0.55000000000000004">
      <c r="B131" s="19"/>
      <c r="C131" s="19"/>
      <c r="D131" s="19"/>
      <c r="E131" s="19"/>
      <c r="F131" s="19"/>
      <c r="G131" s="19"/>
      <c r="H131" s="19"/>
      <c r="I131" s="19"/>
      <c r="J131" s="19"/>
    </row>
    <row r="132" spans="1:10" x14ac:dyDescent="0.55000000000000004">
      <c r="B132" s="19"/>
      <c r="C132" s="19"/>
      <c r="D132" s="19"/>
      <c r="E132" s="19"/>
      <c r="F132" s="19"/>
      <c r="G132" s="19"/>
      <c r="H132" s="19"/>
      <c r="I132" s="19"/>
      <c r="J132" s="19"/>
    </row>
    <row r="1048514" spans="2:7" x14ac:dyDescent="0.55000000000000004">
      <c r="E1048514" s="29"/>
    </row>
    <row r="1048520" spans="2:7" x14ac:dyDescent="0.55000000000000004">
      <c r="B1048520" s="29"/>
      <c r="G1048520" s="29"/>
    </row>
    <row r="1048534" spans="4:4" x14ac:dyDescent="0.55000000000000004">
      <c r="D1048534" s="29"/>
    </row>
    <row r="1048560" spans="16380:16380" x14ac:dyDescent="0.55000000000000004">
      <c r="XEZ1048560" s="29"/>
    </row>
    <row r="1048563" spans="16370:16384" x14ac:dyDescent="0.55000000000000004">
      <c r="XET1048563" s="29"/>
    </row>
    <row r="1048567" spans="16370:16384" x14ac:dyDescent="0.55000000000000004">
      <c r="XEP1048567" s="29"/>
    </row>
    <row r="1048576" spans="16370:16384" x14ac:dyDescent="0.55000000000000004">
      <c r="XFD1048576" s="29"/>
    </row>
  </sheetData>
  <sheetProtection algorithmName="SHA-512" hashValue="0eLNVwpxI+u/UGW8MCPYIIn15yUT2cSmYyYO1zlfC7ri82ATupqy4AkvFNH/6PleqYUUnxfp9LXTQ4Bx+3vgjg==" saltValue="0MJDowKbk+pxlX42dIvXxQ==" spinCount="100000" sheet="1" objects="1" scenarios="1"/>
  <mergeCells count="1">
    <mergeCell ref="B5:C5"/>
  </mergeCells>
  <conditionalFormatting sqref="B8:J127">
    <cfRule type="expression" dxfId="2" priority="1">
      <formula>AND($J8="Tilgungsfrei",$B8&lt;&gt;"")</formula>
    </cfRule>
    <cfRule type="expression" dxfId="1" priority="2">
      <formula>AND($J8="Tilgung",$B8&lt;&gt;"")</formula>
    </cfRule>
    <cfRule type="expression" dxfId="0" priority="3">
      <formula>$B8=""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D5C2D-AE82-44FB-AD52-9888076954B9}">
  <sheetPr codeName="Tabelle3"/>
  <dimension ref="A1:K7"/>
  <sheetViews>
    <sheetView workbookViewId="0">
      <selection activeCell="C15" sqref="C15"/>
    </sheetView>
  </sheetViews>
  <sheetFormatPr baseColWidth="10" defaultRowHeight="14.4" x14ac:dyDescent="0.55000000000000004"/>
  <cols>
    <col min="1" max="1" width="25.578125" customWidth="1"/>
  </cols>
  <sheetData>
    <row r="1" spans="1:11" x14ac:dyDescent="0.55000000000000004">
      <c r="A1" t="s">
        <v>41</v>
      </c>
      <c r="B1" s="18">
        <f>SUM(B2:B3)*-1</f>
        <v>190781.28</v>
      </c>
      <c r="E1" s="28">
        <v>5</v>
      </c>
      <c r="F1" s="28">
        <v>7</v>
      </c>
      <c r="G1" s="28">
        <v>10</v>
      </c>
    </row>
    <row r="2" spans="1:11" x14ac:dyDescent="0.55000000000000004">
      <c r="A2" s="16" t="s">
        <v>35</v>
      </c>
      <c r="B2" s="17">
        <f>'Rechner Tilgungsdarlehen'!C10*-1</f>
        <v>-150000</v>
      </c>
      <c r="E2">
        <v>1</v>
      </c>
      <c r="F2">
        <v>1</v>
      </c>
      <c r="G2">
        <v>1</v>
      </c>
      <c r="I2" cm="1">
        <f t="array" ref="I2:I3">_xlfn.UNIQUE(_xlfn.XLOOKUP('Rechner Tilgungsdarlehen'!C12,E1:G1,E2:G3))</f>
        <v>1</v>
      </c>
      <c r="K2" cm="1">
        <f t="array" ref="K2:K3">_xlfn.UNIQUE(_xlfn.ANCHORARRAY(I2))</f>
        <v>1</v>
      </c>
    </row>
    <row r="3" spans="1:11" x14ac:dyDescent="0.55000000000000004">
      <c r="A3" s="16" t="s">
        <v>36</v>
      </c>
      <c r="B3" s="17">
        <f>'Rechner Tilgungsdarlehen'!F18*-1</f>
        <v>-40781.279999999999</v>
      </c>
      <c r="E3">
        <v>1</v>
      </c>
      <c r="F3">
        <v>1</v>
      </c>
      <c r="G3">
        <v>2</v>
      </c>
      <c r="I3">
        <v>2</v>
      </c>
      <c r="K3">
        <v>2</v>
      </c>
    </row>
    <row r="7" spans="1:11" x14ac:dyDescent="0.55000000000000004">
      <c r="A7" t="s">
        <v>49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Rechner Tilgungsdarlehen</vt:lpstr>
      <vt:lpstr>Montl. Tilgungsplan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 Berger</dc:creator>
  <cp:lastModifiedBy>Domenic Berger</cp:lastModifiedBy>
  <dcterms:created xsi:type="dcterms:W3CDTF">2026-02-12T16:54:26Z</dcterms:created>
  <dcterms:modified xsi:type="dcterms:W3CDTF">2026-02-18T11:44:34Z</dcterms:modified>
</cp:coreProperties>
</file>